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F27A9D965DC1E3130C5D8713DD4428F174EE7323" xr6:coauthVersionLast="47" xr6:coauthVersionMax="47" xr10:uidLastSave="{292A3CA3-23DC-4904-AF9D-40C63238B96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F147" i="3" s="1"/>
  <c r="M3" i="1"/>
  <c r="M2" i="1"/>
  <c r="R222" i="3"/>
  <c r="R221" i="3"/>
  <c r="R220" i="3"/>
  <c r="R219" i="3"/>
  <c r="R218" i="3"/>
  <c r="R217" i="3"/>
  <c r="R216" i="3"/>
  <c r="R215" i="3"/>
  <c r="R214" i="3"/>
  <c r="R213" i="3"/>
  <c r="R212" i="3"/>
  <c r="R211" i="3"/>
  <c r="R210" i="3"/>
  <c r="R209" i="3"/>
  <c r="R208" i="3"/>
  <c r="R207" i="3"/>
  <c r="R206" i="3"/>
  <c r="R205" i="3"/>
  <c r="R204" i="3"/>
  <c r="R203" i="3"/>
  <c r="O147" i="3"/>
  <c r="N147" i="3"/>
  <c r="M147" i="3"/>
  <c r="L147" i="3"/>
  <c r="K147" i="3"/>
  <c r="E147" i="3"/>
  <c r="O146" i="3"/>
  <c r="N146" i="3"/>
  <c r="M146" i="3"/>
  <c r="L146" i="3"/>
  <c r="K146" i="3"/>
  <c r="F146" i="3"/>
  <c r="E146" i="3"/>
  <c r="G146" i="3" s="1"/>
  <c r="O145" i="3"/>
  <c r="N145" i="3"/>
  <c r="M145" i="3"/>
  <c r="L145" i="3"/>
  <c r="K145" i="3"/>
  <c r="F145" i="3"/>
  <c r="E145" i="3"/>
  <c r="G145" i="3" s="1"/>
  <c r="O144" i="3"/>
  <c r="N144" i="3"/>
  <c r="M144" i="3"/>
  <c r="L144" i="3"/>
  <c r="K144" i="3"/>
  <c r="F144" i="3"/>
  <c r="E144" i="3"/>
  <c r="G144" i="3" s="1"/>
  <c r="O143" i="3"/>
  <c r="N143" i="3"/>
  <c r="M143" i="3"/>
  <c r="L143" i="3"/>
  <c r="K143" i="3"/>
  <c r="F143" i="3"/>
  <c r="E143" i="3"/>
  <c r="G143" i="3" s="1"/>
  <c r="O142" i="3"/>
  <c r="N142" i="3"/>
  <c r="M142" i="3"/>
  <c r="L142" i="3"/>
  <c r="K142" i="3"/>
  <c r="F142" i="3"/>
  <c r="E142" i="3"/>
  <c r="G142" i="3" s="1"/>
  <c r="E128" i="3"/>
  <c r="D128" i="3"/>
  <c r="C128" i="3"/>
  <c r="F128" i="3" s="1"/>
  <c r="E127" i="3"/>
  <c r="D127" i="3"/>
  <c r="C127" i="3"/>
  <c r="F127" i="3" s="1"/>
  <c r="E126" i="3"/>
  <c r="D126" i="3"/>
  <c r="C126" i="3"/>
  <c r="F126" i="3" s="1"/>
  <c r="E125" i="3"/>
  <c r="D125" i="3"/>
  <c r="C125" i="3"/>
  <c r="F125" i="3" s="1"/>
  <c r="E108" i="3"/>
  <c r="C108" i="3"/>
  <c r="E107" i="3"/>
  <c r="D107" i="3"/>
  <c r="C107" i="3"/>
  <c r="F107" i="3" s="1"/>
  <c r="E106" i="3"/>
  <c r="D106" i="3"/>
  <c r="C106" i="3"/>
  <c r="F106" i="3" s="1"/>
  <c r="E105" i="3"/>
  <c r="D105" i="3"/>
  <c r="C105" i="3"/>
  <c r="U158" i="3" s="1"/>
  <c r="F104" i="3"/>
  <c r="T189" i="3" s="1"/>
  <c r="E104" i="3"/>
  <c r="D104" i="3"/>
  <c r="C104" i="3"/>
  <c r="S158" i="3" s="1"/>
  <c r="E89" i="3"/>
  <c r="D89" i="3"/>
  <c r="C89" i="3"/>
  <c r="F89" i="3" s="1"/>
  <c r="E88" i="3"/>
  <c r="D88" i="3"/>
  <c r="C88" i="3"/>
  <c r="F88" i="3" s="1"/>
  <c r="E87" i="3"/>
  <c r="D87" i="3"/>
  <c r="C87" i="3"/>
  <c r="F87" i="3" s="1"/>
  <c r="E69" i="3"/>
  <c r="D69" i="3"/>
  <c r="E68" i="3"/>
  <c r="D68" i="3"/>
  <c r="C68" i="3"/>
  <c r="F68" i="3" s="1"/>
  <c r="E67" i="3"/>
  <c r="D67" i="3"/>
  <c r="C67" i="3"/>
  <c r="F67" i="3" s="1"/>
  <c r="E66" i="3"/>
  <c r="D66" i="3"/>
  <c r="F66" i="3" s="1"/>
  <c r="C66" i="3"/>
  <c r="E65" i="3"/>
  <c r="F65" i="3" s="1"/>
  <c r="D65" i="3"/>
  <c r="C65" i="3"/>
  <c r="E64" i="3"/>
  <c r="F64" i="3" s="1"/>
  <c r="D64" i="3"/>
  <c r="C64" i="3"/>
  <c r="E40" i="3"/>
  <c r="D40" i="3"/>
  <c r="F40" i="3" s="1"/>
  <c r="C40" i="3"/>
  <c r="E39" i="3"/>
  <c r="D39" i="3"/>
  <c r="C39" i="3"/>
  <c r="F39" i="3" s="1"/>
  <c r="E38" i="3"/>
  <c r="D38" i="3"/>
  <c r="C38" i="3"/>
  <c r="F38" i="3" s="1"/>
  <c r="E37" i="3"/>
  <c r="D37" i="3"/>
  <c r="C37" i="3"/>
  <c r="F37" i="3" s="1"/>
  <c r="E36" i="3"/>
  <c r="F36" i="3" s="1"/>
  <c r="D36" i="3"/>
  <c r="C36" i="3"/>
  <c r="E35" i="3"/>
  <c r="D35" i="3"/>
  <c r="F35" i="3" s="1"/>
  <c r="C35" i="3"/>
  <c r="E34" i="3"/>
  <c r="D34" i="3"/>
  <c r="C34" i="3"/>
  <c r="F34" i="3" s="1"/>
  <c r="E33" i="3"/>
  <c r="D33" i="3"/>
  <c r="C33" i="3"/>
  <c r="F33" i="3" s="1"/>
  <c r="E32" i="3"/>
  <c r="D32" i="3"/>
  <c r="C32" i="3"/>
  <c r="F32" i="3" s="1"/>
  <c r="E31" i="3"/>
  <c r="D31" i="3"/>
  <c r="C31" i="3"/>
  <c r="F31" i="3" s="1"/>
  <c r="E30" i="3"/>
  <c r="D30" i="3"/>
  <c r="F30" i="3" s="1"/>
  <c r="C30" i="3"/>
  <c r="E29" i="3"/>
  <c r="D29" i="3"/>
  <c r="C29" i="3"/>
  <c r="F29" i="3" s="1"/>
  <c r="E16" i="3"/>
  <c r="D16" i="3"/>
  <c r="C16" i="3"/>
  <c r="Q158" i="3" s="1"/>
  <c r="C9" i="3"/>
  <c r="D9" i="3" s="1"/>
  <c r="D8" i="3"/>
  <c r="C8" i="3"/>
  <c r="E46" i="3" l="1"/>
  <c r="D46" i="3"/>
  <c r="C46" i="3"/>
  <c r="E135" i="3"/>
  <c r="D135" i="3"/>
  <c r="C135" i="3"/>
  <c r="X188" i="3"/>
  <c r="X183" i="3"/>
  <c r="X178" i="3"/>
  <c r="X173" i="3"/>
  <c r="X168" i="3"/>
  <c r="X163" i="3"/>
  <c r="E114" i="3"/>
  <c r="D114" i="3"/>
  <c r="X187" i="3"/>
  <c r="X182" i="3"/>
  <c r="X177" i="3"/>
  <c r="X172" i="3"/>
  <c r="X167" i="3"/>
  <c r="X162" i="3"/>
  <c r="C114" i="3"/>
  <c r="X186" i="3"/>
  <c r="X181" i="3"/>
  <c r="X176" i="3"/>
  <c r="X171" i="3"/>
  <c r="X166" i="3"/>
  <c r="X161" i="3"/>
  <c r="X190" i="3"/>
  <c r="X185" i="3"/>
  <c r="X180" i="3"/>
  <c r="X175" i="3"/>
  <c r="X170" i="3"/>
  <c r="X165" i="3"/>
  <c r="X160" i="3"/>
  <c r="X189" i="3"/>
  <c r="X184" i="3"/>
  <c r="X179" i="3"/>
  <c r="X174" i="3"/>
  <c r="X169" i="3"/>
  <c r="X164" i="3"/>
  <c r="E53" i="3"/>
  <c r="D53" i="3"/>
  <c r="C53" i="3"/>
  <c r="E54" i="3"/>
  <c r="D54" i="3"/>
  <c r="C54" i="3"/>
  <c r="C48" i="3"/>
  <c r="E48" i="3"/>
  <c r="D48" i="3"/>
  <c r="E49" i="3"/>
  <c r="D49" i="3"/>
  <c r="C49" i="3"/>
  <c r="C77" i="3"/>
  <c r="E77" i="3"/>
  <c r="D77" i="3"/>
  <c r="E93" i="3"/>
  <c r="D93" i="3"/>
  <c r="C93" i="3"/>
  <c r="E132" i="3"/>
  <c r="D132" i="3"/>
  <c r="C132" i="3"/>
  <c r="E76" i="3"/>
  <c r="D76" i="3"/>
  <c r="C76" i="3"/>
  <c r="E73" i="3"/>
  <c r="D73" i="3"/>
  <c r="C73" i="3"/>
  <c r="E50" i="3"/>
  <c r="D50" i="3"/>
  <c r="C50" i="3"/>
  <c r="E95" i="3"/>
  <c r="D95" i="3"/>
  <c r="C95" i="3"/>
  <c r="E47" i="3"/>
  <c r="D47" i="3"/>
  <c r="C47" i="3"/>
  <c r="E133" i="3"/>
  <c r="D133" i="3"/>
  <c r="C133" i="3"/>
  <c r="E44" i="3"/>
  <c r="D44" i="3"/>
  <c r="C44" i="3"/>
  <c r="E74" i="3"/>
  <c r="C74" i="3"/>
  <c r="D74" i="3"/>
  <c r="D55" i="3"/>
  <c r="E55" i="3"/>
  <c r="C55" i="3"/>
  <c r="D51" i="3"/>
  <c r="E51" i="3"/>
  <c r="C51" i="3"/>
  <c r="E75" i="3"/>
  <c r="D75" i="3"/>
  <c r="C75" i="3"/>
  <c r="E134" i="3"/>
  <c r="D134" i="3"/>
  <c r="C134" i="3"/>
  <c r="E115" i="3"/>
  <c r="D115" i="3"/>
  <c r="C115" i="3"/>
  <c r="E94" i="3"/>
  <c r="D94" i="3"/>
  <c r="C94" i="3"/>
  <c r="C45" i="3"/>
  <c r="D45" i="3"/>
  <c r="E45" i="3"/>
  <c r="E52" i="3"/>
  <c r="C52" i="3"/>
  <c r="D52" i="3"/>
  <c r="G147" i="3"/>
  <c r="W158" i="3"/>
  <c r="F16" i="3"/>
  <c r="T160" i="3"/>
  <c r="T165" i="3"/>
  <c r="T170" i="3"/>
  <c r="T175" i="3"/>
  <c r="T180" i="3"/>
  <c r="T185" i="3"/>
  <c r="T190" i="3"/>
  <c r="C69" i="3"/>
  <c r="F69" i="3" s="1"/>
  <c r="D108" i="3"/>
  <c r="F108" i="3" s="1"/>
  <c r="C7" i="3"/>
  <c r="D7" i="3" s="1"/>
  <c r="C112" i="3"/>
  <c r="T161" i="3"/>
  <c r="T166" i="3"/>
  <c r="T171" i="3"/>
  <c r="T176" i="3"/>
  <c r="T181" i="3"/>
  <c r="T186" i="3"/>
  <c r="D112" i="3"/>
  <c r="E112" i="3"/>
  <c r="T162" i="3"/>
  <c r="T167" i="3"/>
  <c r="T172" i="3"/>
  <c r="T177" i="3"/>
  <c r="T182" i="3"/>
  <c r="T187" i="3"/>
  <c r="F105" i="3"/>
  <c r="T163" i="3"/>
  <c r="T168" i="3"/>
  <c r="T173" i="3"/>
  <c r="T178" i="3"/>
  <c r="T183" i="3"/>
  <c r="T188" i="3"/>
  <c r="T164" i="3"/>
  <c r="T169" i="3"/>
  <c r="T174" i="3"/>
  <c r="T179" i="3"/>
  <c r="T184" i="3"/>
  <c r="D116" i="3" l="1"/>
  <c r="C116" i="3"/>
  <c r="E116" i="3"/>
  <c r="V189" i="3"/>
  <c r="V184" i="3"/>
  <c r="V179" i="3"/>
  <c r="V174" i="3"/>
  <c r="V169" i="3"/>
  <c r="V164" i="3"/>
  <c r="V188" i="3"/>
  <c r="V183" i="3"/>
  <c r="V178" i="3"/>
  <c r="V173" i="3"/>
  <c r="V168" i="3"/>
  <c r="V163" i="3"/>
  <c r="V187" i="3"/>
  <c r="V182" i="3"/>
  <c r="V177" i="3"/>
  <c r="V172" i="3"/>
  <c r="V167" i="3"/>
  <c r="V162" i="3"/>
  <c r="E113" i="3"/>
  <c r="D113" i="3"/>
  <c r="V186" i="3"/>
  <c r="V181" i="3"/>
  <c r="V176" i="3"/>
  <c r="V171" i="3"/>
  <c r="V166" i="3"/>
  <c r="V161" i="3"/>
  <c r="V190" i="3"/>
  <c r="V185" i="3"/>
  <c r="V180" i="3"/>
  <c r="V175" i="3"/>
  <c r="V170" i="3"/>
  <c r="V165" i="3"/>
  <c r="V160" i="3"/>
  <c r="C113" i="3"/>
  <c r="E20" i="3"/>
  <c r="D20" i="3"/>
  <c r="R189" i="3"/>
  <c r="R184" i="3"/>
  <c r="R179" i="3"/>
  <c r="R174" i="3"/>
  <c r="R169" i="3"/>
  <c r="R164" i="3"/>
  <c r="C20" i="3"/>
  <c r="R188" i="3"/>
  <c r="R183" i="3"/>
  <c r="R178" i="3"/>
  <c r="R173" i="3"/>
  <c r="R168" i="3"/>
  <c r="R163" i="3"/>
  <c r="R187" i="3"/>
  <c r="R182" i="3"/>
  <c r="R177" i="3"/>
  <c r="R172" i="3"/>
  <c r="R167" i="3"/>
  <c r="R162" i="3"/>
  <c r="R186" i="3"/>
  <c r="R181" i="3"/>
  <c r="R176" i="3"/>
  <c r="R171" i="3"/>
  <c r="R166" i="3"/>
  <c r="R161" i="3"/>
  <c r="R190" i="3"/>
  <c r="R185" i="3"/>
  <c r="R180" i="3"/>
  <c r="R175" i="3"/>
  <c r="R170" i="3"/>
  <c r="R165" i="3"/>
  <c r="R160" i="3"/>
  <c r="E78" i="3"/>
  <c r="D78" i="3"/>
  <c r="C7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ESXi Image Profile and vSphere Installation Bundle (VIB) acceptance level must be verified.</t>
        </r>
      </text>
    </comment>
    <comment ref="K15" authorId="0" shapeId="0" xr:uid="{00000000-0006-0000-0400-000006000000}">
      <text>
        <r>
          <rPr>
            <sz val="11"/>
            <rFont val="Calibri"/>
          </rPr>
          <t>The ESXi host must enforce the exclusive running of executables from approved VIBs.</t>
        </r>
      </text>
    </comment>
    <comment ref="L15" authorId="0" shapeId="0" xr:uid="{00000000-0006-0000-0400-000002000000}">
      <text>
        <r>
          <rPr>
            <sz val="11"/>
            <rFont val="Calibri"/>
          </rPr>
          <t>The Photon operating system must use cryptographic mechanisms to protect the integrity of audit tools.</t>
        </r>
      </text>
    </comment>
    <comment ref="M15" authorId="0" shapeId="0" xr:uid="{00000000-0006-0000-0400-000003000000}">
      <text>
        <r>
          <rPr>
            <sz val="11"/>
            <rFont val="Calibri"/>
          </rPr>
          <t>The Photon operating system TDNF package management tool must cryptographically verify the authenticity of all software packages during installation.</t>
        </r>
      </text>
    </comment>
    <comment ref="N15" authorId="0" shapeId="0" xr:uid="{00000000-0006-0000-0400-000004000000}">
      <text>
        <r>
          <rPr>
            <sz val="11"/>
            <rFont val="Calibri"/>
          </rPr>
          <t>The Photon operating system TDNF package management tool must cryptographically verify the authenticity of all software packages during installation for all repos.</t>
        </r>
      </text>
    </comment>
    <comment ref="O15" authorId="0" shapeId="0" xr:uid="{00000000-0006-0000-0400-000005000000}">
      <text>
        <r>
          <rPr>
            <sz val="11"/>
            <rFont val="Calibri"/>
          </rPr>
          <t>The Photon operating system must configure AIDE to detect changes to baseline configurations.</t>
        </r>
      </text>
    </comment>
    <comment ref="J19" authorId="0" shapeId="0" xr:uid="{00000000-0006-0000-0400-000007000000}">
      <text>
        <r>
          <rPr>
            <sz val="11"/>
            <rFont val="Calibri"/>
          </rPr>
          <t>The vCenter PostgreSQL service must not load unused database components, software, and database objects.</t>
        </r>
      </text>
    </comment>
    <comment ref="J26" authorId="0" shapeId="0" xr:uid="{00000000-0006-0000-0400-000008000000}">
      <text>
        <r>
          <rPr>
            <sz val="11"/>
            <rFont val="Calibri"/>
          </rPr>
          <t>Virtual machines (VMs) must enable encryption for vMotion.</t>
        </r>
      </text>
    </comment>
    <comment ref="K26" authorId="0" shapeId="0" xr:uid="{00000000-0006-0000-0400-000017000000}">
      <text>
        <r>
          <rPr>
            <sz val="11"/>
            <rFont val="Calibri"/>
          </rPr>
          <t>Virtual machines (VMs) must enable encryption for Fault Tolerance.</t>
        </r>
      </text>
    </comment>
    <comment ref="L26" authorId="0" shapeId="0" xr:uid="{00000000-0006-0000-0400-000018000000}">
      <text>
        <r>
          <rPr>
            <sz val="11"/>
            <rFont val="Calibri"/>
          </rPr>
          <t>The ESXi host Secure Shell (SSH) daemon must use FIPS 140-2 validated cryptographic modules to protect the confidentiality of remote access sessions.</t>
        </r>
      </text>
    </comment>
    <comment ref="M26" authorId="0" shapeId="0" xr:uid="{00000000-0006-0000-0400-000019000000}">
      <text>
        <r>
          <rPr>
            <sz val="11"/>
            <rFont val="Calibri"/>
          </rPr>
          <t>The ESXi host must protect the confidentiality and integrity of transmitted information by isolating vMotion traffic.</t>
        </r>
      </text>
    </comment>
    <comment ref="N26" authorId="0" shapeId="0" xr:uid="{00000000-0006-0000-0400-00001A000000}">
      <text>
        <r>
          <rPr>
            <sz val="11"/>
            <rFont val="Calibri"/>
          </rPr>
          <t>The ESXi host Secure Shell (SSH) daemon must be configured to only use FIPS 140-2 validated ciphers.</t>
        </r>
      </text>
    </comment>
    <comment ref="O26" authorId="0" shapeId="0" xr:uid="{00000000-0006-0000-0400-00001B000000}">
      <text>
        <r>
          <rPr>
            <sz val="11"/>
            <rFont val="Calibri"/>
          </rPr>
          <t>The ESXi host must verify certificates for SSL syslog endpoints.</t>
        </r>
      </text>
    </comment>
    <comment ref="P26" authorId="0" shapeId="0" xr:uid="{00000000-0006-0000-0400-000009000000}">
      <text>
        <r>
          <rPr>
            <sz val="11"/>
            <rFont val="Calibri"/>
          </rPr>
          <t>The ESXi host must enable strict x509 verification for SSL syslog endpoints.</t>
        </r>
      </text>
    </comment>
    <comment ref="Q26" authorId="0" shapeId="0" xr:uid="{00000000-0006-0000-0400-00000A000000}">
      <text>
        <r>
          <rPr>
            <sz val="11"/>
            <rFont val="Calibri"/>
          </rPr>
          <t>The Photon operating system must have the OpenSSL FIPS provider installed to protect the confidentiality of remote access sessions.</t>
        </r>
      </text>
    </comment>
    <comment ref="R26" authorId="0" shapeId="0" xr:uid="{00000000-0006-0000-0400-00000B00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S26" authorId="0" shapeId="0" xr:uid="{00000000-0006-0000-0400-00000C000000}">
      <text>
        <r>
          <rPr>
            <sz val="11"/>
            <rFont val="Calibri"/>
          </rPr>
          <t>The Photon operating system must implement only approved ciphers to protect the integrity of remote access sessions.</t>
        </r>
      </text>
    </comment>
    <comment ref="T26" authorId="0" shapeId="0" xr:uid="{00000000-0006-0000-0400-00000D00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U26" authorId="0" shapeId="0" xr:uid="{00000000-0006-0000-0400-00000E000000}">
      <text>
        <r>
          <rPr>
            <sz val="11"/>
            <rFont val="Calibri"/>
          </rPr>
          <t>The Photon operating system must implement only approved Message Authentication Codes (MACs) to protect the integrity of remote access sessions.</t>
        </r>
      </text>
    </comment>
    <comment ref="V26" authorId="0" shapeId="0" xr:uid="{00000000-0006-0000-0400-00000F000000}">
      <text>
        <r>
          <rPr>
            <sz val="11"/>
            <rFont val="Calibri"/>
          </rPr>
          <t>The vCenter Server must enable FIPS-validated cryptography.</t>
        </r>
      </text>
    </comment>
    <comment ref="W26" authorId="0" shapeId="0" xr:uid="{00000000-0006-0000-0400-000010000000}">
      <text>
        <r>
          <rPr>
            <sz val="11"/>
            <rFont val="Calibri"/>
          </rPr>
          <t>The vCenter Server must use secure Lightweight Directory Access Protocol (LDAPS) when adding an LDAP identity source.</t>
        </r>
      </text>
    </comment>
    <comment ref="X26" authorId="0" shapeId="0" xr:uid="{00000000-0006-0000-0400-000011000000}">
      <text>
        <r>
          <rPr>
            <sz val="11"/>
            <rFont val="Calibri"/>
          </rPr>
          <t>The vCenter Server must enable data in transit encryption for vSAN.</t>
        </r>
      </text>
    </comment>
    <comment ref="Y26" authorId="0" shapeId="0" xr:uid="{00000000-0006-0000-0400-000012000000}">
      <text>
        <r>
          <rPr>
            <sz val="11"/>
            <rFont val="Calibri"/>
          </rPr>
          <t>The vCenter VAMI service must use cryptography to protect the integrity of remote sessions.</t>
        </r>
      </text>
    </comment>
    <comment ref="Z26" authorId="0" shapeId="0" xr:uid="{00000000-0006-0000-0400-000013000000}">
      <text>
        <r>
          <rPr>
            <sz val="11"/>
            <rFont val="Calibri"/>
          </rPr>
          <t>The vCenter VAMI service must disable client initiated TLS renegotiation.</t>
        </r>
      </text>
    </comment>
    <comment ref="AA26" authorId="0" shapeId="0" xr:uid="{00000000-0006-0000-0400-000014000000}">
      <text>
        <r>
          <rPr>
            <sz val="11"/>
            <rFont val="Calibri"/>
          </rPr>
          <t>The vCenter VAMI service must implement HTTP Strict Transport Security (HSTS).</t>
        </r>
      </text>
    </comment>
    <comment ref="AB26" authorId="0" shapeId="0" xr:uid="{00000000-0006-0000-0400-000015000000}">
      <text>
        <r>
          <rPr>
            <sz val="11"/>
            <rFont val="Calibri"/>
          </rPr>
          <t>The ESXi host must use DOD-approved encryption to protect the confidentiality of network sessions.</t>
        </r>
      </text>
    </comment>
    <comment ref="AC26" authorId="0" shapeId="0" xr:uid="{00000000-0006-0000-0400-000016000000}">
      <text>
        <r>
          <rPr>
            <sz val="11"/>
            <rFont val="Calibri"/>
          </rPr>
          <t>The vCenter Server must use DOD-approved encryption to protect the confidentiality of network sessions.</t>
        </r>
      </text>
    </comment>
    <comment ref="J34" authorId="0" shapeId="0" xr:uid="{00000000-0006-0000-0400-00001C000000}">
      <text>
        <r>
          <rPr>
            <sz val="11"/>
            <rFont val="Calibri"/>
          </rPr>
          <t>The ESXi host client must be configured with an idle session timeout.</t>
        </r>
      </text>
    </comment>
    <comment ref="K34" authorId="0" shapeId="0" xr:uid="{00000000-0006-0000-0400-00001D000000}">
      <text>
        <r>
          <rPr>
            <sz val="11"/>
            <rFont val="Calibri"/>
          </rPr>
          <t>The ESXi host must automatically stop shell services after 10 minutes.</t>
        </r>
      </text>
    </comment>
    <comment ref="L34" authorId="0" shapeId="0" xr:uid="{00000000-0006-0000-0400-00001E000000}">
      <text>
        <r>
          <rPr>
            <sz val="11"/>
            <rFont val="Calibri"/>
          </rPr>
          <t>The ESXi host must set a timeout to automatically end idle DCUI sessions after 10 minutes.</t>
        </r>
      </text>
    </comment>
    <comment ref="M34" authorId="0" shapeId="0" xr:uid="{00000000-0006-0000-0400-00001F000000}">
      <text>
        <r>
          <rPr>
            <sz val="11"/>
            <rFont val="Calibri"/>
          </rPr>
          <t>The ESXi host must configure a session timeout for the vSphere API.</t>
        </r>
      </text>
    </comment>
    <comment ref="N34" authorId="0" shapeId="0" xr:uid="{00000000-0006-0000-0400-000020000000}">
      <text>
        <r>
          <rPr>
            <sz val="11"/>
            <rFont val="Calibri"/>
          </rPr>
          <t>The operating system must automatically terminate a user session after inactivity time-outs have expired.</t>
        </r>
      </text>
    </comment>
    <comment ref="O34" authorId="0" shapeId="0" xr:uid="{00000000-0006-0000-0400-000021000000}">
      <text>
        <r>
          <rPr>
            <sz val="11"/>
            <rFont val="Calibri"/>
          </rPr>
          <t>The vCenter Server must terminate vSphere Client sessions after 15 minutes of inactivity.</t>
        </r>
      </text>
    </comment>
    <comment ref="J35" authorId="0" shapeId="0" xr:uid="{00000000-0006-0000-0400-000022000000}">
      <text>
        <r>
          <rPr>
            <sz val="11"/>
            <rFont val="Calibri"/>
          </rPr>
          <t>The ESXi host must configure the firewall to block network traffic by default.</t>
        </r>
      </text>
    </comment>
    <comment ref="K35" authorId="0" shapeId="0" xr:uid="{00000000-0006-0000-0400-000023000000}">
      <text>
        <r>
          <rPr>
            <sz val="11"/>
            <rFont val="Calibri"/>
          </rPr>
          <t>The ESXi host must configure the firewall to restrict access to services running on the host.</t>
        </r>
      </text>
    </comment>
    <comment ref="J38" authorId="0" shapeId="0" xr:uid="{00000000-0006-0000-0400-000024000000}">
      <text>
        <r>
          <rPr>
            <sz val="11"/>
            <rFont val="Calibri"/>
          </rPr>
          <t>The ESXi host must not use the default Active Directory ESX Admin group.</t>
        </r>
      </text>
    </comment>
    <comment ref="K38" authorId="0" shapeId="0" xr:uid="{00000000-0006-0000-0400-000025000000}">
      <text>
        <r>
          <rPr>
            <sz val="11"/>
            <rFont val="Calibri"/>
          </rPr>
          <t>The ESXi host must deny shell access for the dcui account.</t>
        </r>
      </text>
    </comment>
    <comment ref="J39" authorId="0" shapeId="0" xr:uid="{00000000-0006-0000-0400-000026000000}">
      <text>
        <r>
          <rPr>
            <sz val="11"/>
            <rFont val="Calibri"/>
          </rPr>
          <t>Virtual machines (VMs) must disable 3D features when not required.</t>
        </r>
      </text>
    </comment>
    <comment ref="K39" authorId="0" shapeId="0" xr:uid="{00000000-0006-0000-0400-00003B000000}">
      <text>
        <r>
          <rPr>
            <sz val="11"/>
            <rFont val="Calibri"/>
          </rPr>
          <t>Virtual machines (VMs) must remove unneeded floppy devices.</t>
        </r>
      </text>
    </comment>
    <comment ref="L39" authorId="0" shapeId="0" xr:uid="{00000000-0006-0000-0400-00003C000000}">
      <text>
        <r>
          <rPr>
            <sz val="11"/>
            <rFont val="Calibri"/>
          </rPr>
          <t>Virtual machines (VMs) must remove unneeded CD/DVD devices.</t>
        </r>
      </text>
    </comment>
    <comment ref="M39" authorId="0" shapeId="0" xr:uid="{00000000-0006-0000-0400-00003D000000}">
      <text>
        <r>
          <rPr>
            <sz val="11"/>
            <rFont val="Calibri"/>
          </rPr>
          <t>Virtual machines (VMs) must remove unneeded parallel devices.</t>
        </r>
      </text>
    </comment>
    <comment ref="N39" authorId="0" shapeId="0" xr:uid="{00000000-0006-0000-0400-00003E000000}">
      <text>
        <r>
          <rPr>
            <sz val="11"/>
            <rFont val="Calibri"/>
          </rPr>
          <t>Virtual machines (VMs) must remove unneeded serial devices.</t>
        </r>
      </text>
    </comment>
    <comment ref="O39" authorId="0" shapeId="0" xr:uid="{00000000-0006-0000-0400-00003F000000}">
      <text>
        <r>
          <rPr>
            <sz val="11"/>
            <rFont val="Calibri"/>
          </rPr>
          <t>Virtual machines (VMs) must remove unneeded USB devices.</t>
        </r>
      </text>
    </comment>
    <comment ref="P39" authorId="0" shapeId="0" xr:uid="{00000000-0006-0000-0400-000040000000}">
      <text>
        <r>
          <rPr>
            <sz val="11"/>
            <rFont val="Calibri"/>
          </rPr>
          <t>The ESXi host must be configured to disable nonessential capabilities by disabling the Managed Object Browser (MOB).</t>
        </r>
      </text>
    </comment>
    <comment ref="Q39" authorId="0" shapeId="0" xr:uid="{00000000-0006-0000-0400-000041000000}">
      <text>
        <r>
          <rPr>
            <sz val="11"/>
            <rFont val="Calibri"/>
          </rPr>
          <t>The ESXi host must be configured to disable nonessential capabilities by disabling Secure Shell (SSH).</t>
        </r>
      </text>
    </comment>
    <comment ref="R39" authorId="0" shapeId="0" xr:uid="{00000000-0006-0000-0400-000042000000}">
      <text>
        <r>
          <rPr>
            <sz val="11"/>
            <rFont val="Calibri"/>
          </rPr>
          <t>The ESXi host must be configured to disable nonessential capabilities by disabling the ESXi shell.</t>
        </r>
      </text>
    </comment>
    <comment ref="S39" authorId="0" shapeId="0" xr:uid="{00000000-0006-0000-0400-000043000000}">
      <text>
        <r>
          <rPr>
            <sz val="11"/>
            <rFont val="Calibri"/>
          </rPr>
          <t>The ESXi host must disable Simple Network Management Protocol (SNMP) v1 and v2c.</t>
        </r>
      </text>
    </comment>
    <comment ref="T39" authorId="0" shapeId="0" xr:uid="{00000000-0006-0000-0400-000044000000}">
      <text>
        <r>
          <rPr>
            <sz val="11"/>
            <rFont val="Calibri"/>
          </rPr>
          <t>The ESXi Common Information Model (CIM) service must be disabled.</t>
        </r>
      </text>
    </comment>
    <comment ref="U39" authorId="0" shapeId="0" xr:uid="{00000000-0006-0000-0400-000045000000}">
      <text>
        <r>
          <rPr>
            <sz val="11"/>
            <rFont val="Calibri"/>
          </rPr>
          <t>The ESXi host OpenSLP service must be disabled.</t>
        </r>
      </text>
    </comment>
    <comment ref="V39" authorId="0" shapeId="0" xr:uid="{00000000-0006-0000-0400-000046000000}">
      <text>
        <r>
          <rPr>
            <sz val="11"/>
            <rFont val="Calibri"/>
          </rPr>
          <t>The Photon operating system must not have the telnet package installed.</t>
        </r>
      </text>
    </comment>
    <comment ref="W39" authorId="0" shapeId="0" xr:uid="{00000000-0006-0000-0400-000047000000}">
      <text>
        <r>
          <rPr>
            <sz val="11"/>
            <rFont val="Calibri"/>
          </rPr>
          <t>The Photon operating system must disable the debug-shell service.</t>
        </r>
      </text>
    </comment>
    <comment ref="X39" authorId="0" shapeId="0" xr:uid="{00000000-0006-0000-0400-000048000000}">
      <text>
        <r>
          <rPr>
            <sz val="11"/>
            <rFont val="Calibri"/>
          </rPr>
          <t>The vCenter server must enforce SNMPv3 security features where SNMP is required.</t>
        </r>
      </text>
    </comment>
    <comment ref="Y39" authorId="0" shapeId="0" xr:uid="{00000000-0006-0000-0400-000049000000}">
      <text>
        <r>
          <rPr>
            <sz val="11"/>
            <rFont val="Calibri"/>
          </rPr>
          <t>The vCenter server must disable SNMPv1/2 receivers.</t>
        </r>
      </text>
    </comment>
    <comment ref="Z39" authorId="0" shapeId="0" xr:uid="{00000000-0006-0000-0400-00004A000000}">
      <text>
        <r>
          <rPr>
            <sz val="11"/>
            <rFont val="Calibri"/>
          </rPr>
          <t>The vCenter Server must disable the distributed virtual switch health check.</t>
        </r>
      </text>
    </comment>
    <comment ref="AA39" authorId="0" shapeId="0" xr:uid="{00000000-0006-0000-0400-00004B000000}">
      <text>
        <r>
          <rPr>
            <sz val="11"/>
            <rFont val="Calibri"/>
          </rPr>
          <t>The vCenter Server must disable Secure Shell (SSH) access.</t>
        </r>
      </text>
    </comment>
    <comment ref="AB39" authorId="0" shapeId="0" xr:uid="{00000000-0006-0000-0400-00004C000000}">
      <text>
        <r>
          <rPr>
            <sz val="11"/>
            <rFont val="Calibri"/>
          </rPr>
          <t>The vCenter STS service shutdown port must be disabled.</t>
        </r>
      </text>
    </comment>
    <comment ref="AC39" authorId="0" shapeId="0" xr:uid="{00000000-0006-0000-0400-00004D000000}">
      <text>
        <r>
          <rPr>
            <sz val="11"/>
            <rFont val="Calibri"/>
          </rPr>
          <t>The vCenter STS service must have Autodeploy disabled.</t>
        </r>
      </text>
    </comment>
    <comment ref="AD39" authorId="0" shapeId="0" xr:uid="{00000000-0006-0000-0400-000027000000}">
      <text>
        <r>
          <rPr>
            <sz val="11"/>
            <rFont val="Calibri"/>
          </rPr>
          <t>The vCenter STS service example applications must be removed.</t>
        </r>
      </text>
    </comment>
    <comment ref="AE39" authorId="0" shapeId="0" xr:uid="{00000000-0006-0000-0400-000028000000}">
      <text>
        <r>
          <rPr>
            <sz val="11"/>
            <rFont val="Calibri"/>
          </rPr>
          <t>The vCenter STS service default ROOT web application must be removed.</t>
        </r>
      </text>
    </comment>
    <comment ref="AF39" authorId="0" shapeId="0" xr:uid="{00000000-0006-0000-0400-000029000000}">
      <text>
        <r>
          <rPr>
            <sz val="11"/>
            <rFont val="Calibri"/>
          </rPr>
          <t>The vCenter STS service default documentation must be removed.</t>
        </r>
      </text>
    </comment>
    <comment ref="AG39" authorId="0" shapeId="0" xr:uid="{00000000-0006-0000-0400-00002A000000}">
      <text>
        <r>
          <rPr>
            <sz val="11"/>
            <rFont val="Calibri"/>
          </rPr>
          <t>The vCenter STS service manager webapp must be removed.</t>
        </r>
      </text>
    </comment>
    <comment ref="AH39" authorId="0" shapeId="0" xr:uid="{00000000-0006-0000-0400-00002B000000}">
      <text>
        <r>
          <rPr>
            <sz val="11"/>
            <rFont val="Calibri"/>
          </rPr>
          <t>The vCenter STS service host-manager webapp must be removed.</t>
        </r>
      </text>
    </comment>
    <comment ref="AI39" authorId="0" shapeId="0" xr:uid="{00000000-0006-0000-0400-00002C000000}">
      <text>
        <r>
          <rPr>
            <sz val="11"/>
            <rFont val="Calibri"/>
          </rPr>
          <t>The vCenter ESX Agent Manager service shutdown port must be disabled.</t>
        </r>
      </text>
    </comment>
    <comment ref="AJ39" authorId="0" shapeId="0" xr:uid="{00000000-0006-0000-0400-00002D000000}">
      <text>
        <r>
          <rPr>
            <sz val="11"/>
            <rFont val="Calibri"/>
          </rPr>
          <t>The vCenter ESX Agent Manager service must have Autodeploy disabled.</t>
        </r>
      </text>
    </comment>
    <comment ref="AK39" authorId="0" shapeId="0" xr:uid="{00000000-0006-0000-0400-00002E000000}">
      <text>
        <r>
          <rPr>
            <sz val="11"/>
            <rFont val="Calibri"/>
          </rPr>
          <t>The vCenter ESX Agent Manager service example applications must be removed.</t>
        </r>
      </text>
    </comment>
    <comment ref="AL39" authorId="0" shapeId="0" xr:uid="{00000000-0006-0000-0400-00002F000000}">
      <text>
        <r>
          <rPr>
            <sz val="11"/>
            <rFont val="Calibri"/>
          </rPr>
          <t>The vCenter ESX Agent Manager service default ROOT web application must be removed.</t>
        </r>
      </text>
    </comment>
    <comment ref="AM39" authorId="0" shapeId="0" xr:uid="{00000000-0006-0000-0400-000030000000}">
      <text>
        <r>
          <rPr>
            <sz val="11"/>
            <rFont val="Calibri"/>
          </rPr>
          <t>The vCenter ESX Agent Manager service default documentation must be removed.</t>
        </r>
      </text>
    </comment>
    <comment ref="AN39" authorId="0" shapeId="0" xr:uid="{00000000-0006-0000-0400-000031000000}">
      <text>
        <r>
          <rPr>
            <sz val="11"/>
            <rFont val="Calibri"/>
          </rPr>
          <t>The vCenter ESX Agent Manager service manager webapp must be removed.</t>
        </r>
      </text>
    </comment>
    <comment ref="AO39" authorId="0" shapeId="0" xr:uid="{00000000-0006-0000-0400-000032000000}">
      <text>
        <r>
          <rPr>
            <sz val="11"/>
            <rFont val="Calibri"/>
          </rPr>
          <t>The vCenter ESX Agent Manager service host-manager webapp must be removed.</t>
        </r>
      </text>
    </comment>
    <comment ref="AP39" authorId="0" shapeId="0" xr:uid="{00000000-0006-0000-0400-000033000000}">
      <text>
        <r>
          <rPr>
            <sz val="11"/>
            <rFont val="Calibri"/>
          </rPr>
          <t>The vCenter Lookup service shutdown port must be disabled.</t>
        </r>
      </text>
    </comment>
    <comment ref="AQ39" authorId="0" shapeId="0" xr:uid="{00000000-0006-0000-0400-000034000000}">
      <text>
        <r>
          <rPr>
            <sz val="11"/>
            <rFont val="Calibri"/>
          </rPr>
          <t>The vCenter Lookup service must have Autodeploy disabled.</t>
        </r>
      </text>
    </comment>
    <comment ref="AR39" authorId="0" shapeId="0" xr:uid="{00000000-0006-0000-0400-000035000000}">
      <text>
        <r>
          <rPr>
            <sz val="11"/>
            <rFont val="Calibri"/>
          </rPr>
          <t>The vCenter Lookup service example applications must be removed.</t>
        </r>
      </text>
    </comment>
    <comment ref="AS39" authorId="0" shapeId="0" xr:uid="{00000000-0006-0000-0400-000036000000}">
      <text>
        <r>
          <rPr>
            <sz val="11"/>
            <rFont val="Calibri"/>
          </rPr>
          <t>The vCenter Lookup service default ROOT web application must be removed.</t>
        </r>
      </text>
    </comment>
    <comment ref="AT39" authorId="0" shapeId="0" xr:uid="{00000000-0006-0000-0400-000037000000}">
      <text>
        <r>
          <rPr>
            <sz val="11"/>
            <rFont val="Calibri"/>
          </rPr>
          <t>The vCenter Lookup service default documentation must be removed.</t>
        </r>
      </text>
    </comment>
    <comment ref="AU39" authorId="0" shapeId="0" xr:uid="{00000000-0006-0000-0400-000038000000}">
      <text>
        <r>
          <rPr>
            <sz val="11"/>
            <rFont val="Calibri"/>
          </rPr>
          <t>The vCenter Lookup service manager webapp must be removed.</t>
        </r>
      </text>
    </comment>
    <comment ref="AV39" authorId="0" shapeId="0" xr:uid="{00000000-0006-0000-0400-000039000000}">
      <text>
        <r>
          <rPr>
            <sz val="11"/>
            <rFont val="Calibri"/>
          </rPr>
          <t>The vCenter Lookup service host-manager webapp must be removed.</t>
        </r>
      </text>
    </comment>
    <comment ref="AW39" authorId="0" shapeId="0" xr:uid="{00000000-0006-0000-0400-00003A000000}">
      <text>
        <r>
          <rPr>
            <sz val="11"/>
            <rFont val="Calibri"/>
          </rPr>
          <t>The vCenter Perfcharts service shutdown port must be disabled.</t>
        </r>
      </text>
    </comment>
    <comment ref="J41" authorId="0" shapeId="0" xr:uid="{00000000-0006-0000-0400-00004E000000}">
      <text>
        <r>
          <rPr>
            <sz val="11"/>
            <rFont val="Calibri"/>
          </rPr>
          <t>The ESXi host must enforce the limit of three consecutive invalid logon attempts by a user.</t>
        </r>
      </text>
    </comment>
    <comment ref="K41" authorId="0" shapeId="0" xr:uid="{00000000-0006-0000-0400-00004F000000}">
      <text>
        <r>
          <rPr>
            <sz val="11"/>
            <rFont val="Calibri"/>
          </rPr>
          <t>The ESXi host must enforce an unlock timeout of 15 minutes after a user account is locked out.</t>
        </r>
      </text>
    </comment>
    <comment ref="L41" authorId="0" shapeId="0" xr:uid="{00000000-0006-0000-0400-000050000000}">
      <text>
        <r>
          <rPr>
            <sz val="11"/>
            <rFont val="Calibri"/>
          </rPr>
          <t>The Photon operating system must enforce the limit of three consecutive invalid logon attempts by a user during a 15-minute time period.</t>
        </r>
      </text>
    </comment>
    <comment ref="M41" authorId="0" shapeId="0" xr:uid="{00000000-0006-0000-0400-000051000000}">
      <text>
        <r>
          <rPr>
            <sz val="11"/>
            <rFont val="Calibri"/>
          </rPr>
          <t>The Photon operating system must automatically lock an account until the locked account is released by an administrator when three unsuccessful logon attempts in 15 minutes occur.</t>
        </r>
      </text>
    </comment>
    <comment ref="N41" authorId="0" shapeId="0" xr:uid="{00000000-0006-0000-0400-000052000000}">
      <text>
        <r>
          <rPr>
            <sz val="11"/>
            <rFont val="Calibri"/>
          </rPr>
          <t>The Photon operating system must be configured to use the pam_faillock.so module.</t>
        </r>
      </text>
    </comment>
    <comment ref="O41" authorId="0" shapeId="0" xr:uid="{00000000-0006-0000-0400-000053000000}">
      <text>
        <r>
          <rPr>
            <sz val="11"/>
            <rFont val="Calibri"/>
          </rPr>
          <t>The Photon operating system must include root when automatically locking an account until the locked account is released by an administrator when three unsuccessful logon attempts occur during a 15-minute time period.</t>
        </r>
      </text>
    </comment>
    <comment ref="P41" authorId="0" shapeId="0" xr:uid="{00000000-0006-0000-0400-000054000000}">
      <text>
        <r>
          <rPr>
            <sz val="11"/>
            <rFont val="Calibri"/>
          </rPr>
          <t>The Photon operating system must persist lockouts between system reboots.</t>
        </r>
      </text>
    </comment>
    <comment ref="Q41" authorId="0" shapeId="0" xr:uid="{00000000-0006-0000-0400-000055000000}">
      <text>
        <r>
          <rPr>
            <sz val="11"/>
            <rFont val="Calibri"/>
          </rPr>
          <t>The Photon operating system must configure Secure Shell (SSH) to limit the number of allowed login attempts per connection.</t>
        </r>
      </text>
    </comment>
    <comment ref="R41" authorId="0" shapeId="0" xr:uid="{00000000-0006-0000-0400-000056000000}">
      <text>
        <r>
          <rPr>
            <sz val="11"/>
            <rFont val="Calibri"/>
          </rPr>
          <t>The vCenter Server must enforce the limit of three consecutive invalid login attempts by a user.</t>
        </r>
      </text>
    </comment>
    <comment ref="S41" authorId="0" shapeId="0" xr:uid="{00000000-0006-0000-0400-000057000000}">
      <text>
        <r>
          <rPr>
            <sz val="11"/>
            <rFont val="Calibri"/>
          </rPr>
          <t>The vCenter Server must set the interval for counting failed login attempts to at least 15 minutes.</t>
        </r>
      </text>
    </comment>
    <comment ref="T41" authorId="0" shapeId="0" xr:uid="{00000000-0006-0000-0400-000058000000}">
      <text>
        <r>
          <rPr>
            <sz val="11"/>
            <rFont val="Calibri"/>
          </rPr>
          <t>The vCenter Server must require an administrator to unlock an account locked due to excessive login failures.</t>
        </r>
      </text>
    </comment>
    <comment ref="J48" authorId="0" shapeId="0" xr:uid="{00000000-0006-0000-0400-000059000000}">
      <text>
        <r>
          <rPr>
            <sz val="11"/>
            <rFont val="Calibri"/>
          </rPr>
          <t>The vCenter Server must restrict access to the default roles with cryptographic permissions.</t>
        </r>
      </text>
    </comment>
    <comment ref="K48" authorId="0" shapeId="0" xr:uid="{00000000-0006-0000-0400-00005A000000}">
      <text>
        <r>
          <rPr>
            <sz val="11"/>
            <rFont val="Calibri"/>
          </rPr>
          <t>The vCenter Server must restrict access to cryptographic permissions.</t>
        </r>
      </text>
    </comment>
    <comment ref="L48" authorId="0" shapeId="0" xr:uid="{00000000-0006-0000-0400-00005B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M48" authorId="0" shapeId="0" xr:uid="{00000000-0006-0000-0400-00005C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J49" authorId="0" shapeId="0" xr:uid="{00000000-0006-0000-0400-00005D000000}">
      <text>
        <r>
          <rPr>
            <sz val="11"/>
            <rFont val="Calibri"/>
          </rPr>
          <t>The vCenter Server must use unique service accounts when applications connect to vCenter.</t>
        </r>
      </text>
    </comment>
    <comment ref="J50" authorId="0" shapeId="0" xr:uid="{00000000-0006-0000-0400-00005E000000}">
      <text>
        <r>
          <rPr>
            <sz val="11"/>
            <rFont val="Calibri"/>
          </rPr>
          <t>The ESXi host must uniquely identify and must authenticate organizational users by using Active Directory.</t>
        </r>
      </text>
    </comment>
    <comment ref="K50" authorId="0" shapeId="0" xr:uid="{00000000-0006-0000-0400-00005F000000}">
      <text>
        <r>
          <rPr>
            <sz val="11"/>
            <rFont val="Calibri"/>
          </rPr>
          <t>The vCenter Server must uniquely identify and authenticate users or processes acting on behalf of users.</t>
        </r>
      </text>
    </comment>
    <comment ref="L50" authorId="0" shapeId="0" xr:uid="{00000000-0006-0000-0400-000060000000}">
      <text>
        <r>
          <rPr>
            <sz val="11"/>
            <rFont val="Calibri"/>
          </rPr>
          <t>The vCenter Server must separate authentication and authorization for administrators.</t>
        </r>
      </text>
    </comment>
    <comment ref="J56" authorId="0" shapeId="0" xr:uid="{00000000-0006-0000-0400-000061000000}">
      <text>
        <r>
          <rPr>
            <sz val="11"/>
            <rFont val="Calibri"/>
          </rPr>
          <t>The vCenter Server must require multifactor authentication.</t>
        </r>
      </text>
    </comment>
    <comment ref="J59" authorId="0" shapeId="0" xr:uid="{00000000-0006-0000-0400-000062000000}">
      <text>
        <r>
          <rPr>
            <sz val="11"/>
            <rFont val="Calibri"/>
          </rPr>
          <t>The vCenter Server user roles must be verified.</t>
        </r>
      </text>
    </comment>
    <comment ref="J63" authorId="0" shapeId="0" xr:uid="{00000000-0006-0000-0400-000063000000}">
      <text>
        <r>
          <rPr>
            <sz val="11"/>
            <rFont val="Calibri"/>
          </rPr>
          <t>The ESXi host must have all security patches and updates installed.</t>
        </r>
      </text>
    </comment>
    <comment ref="J64" authorId="0" shapeId="0" xr:uid="{00000000-0006-0000-0400-000064000000}">
      <text>
        <r>
          <rPr>
            <sz val="11"/>
            <rFont val="Calibri"/>
          </rPr>
          <t>The ESXi host must have all security patches and updates installed.</t>
        </r>
      </text>
    </comment>
    <comment ref="K64" authorId="0" shapeId="0" xr:uid="{00000000-0006-0000-0400-000065000000}">
      <text>
        <r>
          <rPr>
            <sz val="11"/>
            <rFont val="Calibri"/>
          </rPr>
          <t>The Photon operating system must remove all software components after updated versions have been installed.</t>
        </r>
      </text>
    </comment>
    <comment ref="J70" authorId="0" shapeId="0" xr:uid="{00000000-0006-0000-0400-000066000000}">
      <text>
        <r>
          <rPr>
            <sz val="11"/>
            <rFont val="Calibri"/>
          </rPr>
          <t>Virtual machines (VMs) must enable logging.</t>
        </r>
      </text>
    </comment>
    <comment ref="K70" authorId="0" shapeId="0" xr:uid="{00000000-0006-0000-0400-000067000000}">
      <text>
        <r>
          <rPr>
            <sz val="11"/>
            <rFont val="Calibri"/>
          </rPr>
          <t>The ESXi must produce audit records containing information to establish what type of events occurred.</t>
        </r>
      </text>
    </comment>
    <comment ref="L70" authorId="0" shapeId="0" xr:uid="{00000000-0006-0000-0400-000068000000}">
      <text>
        <r>
          <rPr>
            <sz val="11"/>
            <rFont val="Calibri"/>
          </rPr>
          <t>The ESXi host must offload logs via syslog.</t>
        </r>
      </text>
    </comment>
    <comment ref="M70" authorId="0" shapeId="0" xr:uid="{00000000-0006-0000-0400-000069000000}">
      <text>
        <r>
          <rPr>
            <sz val="11"/>
            <rFont val="Calibri"/>
          </rPr>
          <t>The ESXi host must enable audit logging.</t>
        </r>
      </text>
    </comment>
    <comment ref="N70" authorId="0" shapeId="0" xr:uid="{00000000-0006-0000-0400-00006A000000}">
      <text>
        <r>
          <rPr>
            <sz val="11"/>
            <rFont val="Calibri"/>
          </rPr>
          <t>The ESXi host must off-load audit records via syslog.</t>
        </r>
      </text>
    </comment>
    <comment ref="O70" authorId="0" shapeId="0" xr:uid="{00000000-0006-0000-0400-00006B000000}">
      <text>
        <r>
          <rPr>
            <sz val="11"/>
            <rFont val="Calibri"/>
          </rPr>
          <t>The ESXi host must forward audit records containing information to establish what type of events occurred.</t>
        </r>
      </text>
    </comment>
    <comment ref="P70" authorId="0" shapeId="0" xr:uid="{00000000-0006-0000-0400-00006C000000}">
      <text>
        <r>
          <rPr>
            <sz val="11"/>
            <rFont val="Calibri"/>
          </rPr>
          <t>The ESXi host must configure a persistent log location for all locally stored logs.</t>
        </r>
      </text>
    </comment>
    <comment ref="Q70" authorId="0" shapeId="0" xr:uid="{00000000-0006-0000-0400-00006D000000}">
      <text>
        <r>
          <rPr>
            <sz val="11"/>
            <rFont val="Calibri"/>
          </rPr>
          <t>The ESXi host must not enable log filtering.</t>
        </r>
      </text>
    </comment>
    <comment ref="R70" authorId="0" shapeId="0" xr:uid="{00000000-0006-0000-0400-00006E000000}">
      <text>
        <r>
          <rPr>
            <sz val="11"/>
            <rFont val="Calibri"/>
          </rPr>
          <t>The Photon operating system must audit all account creations.</t>
        </r>
      </text>
    </comment>
    <comment ref="S70" authorId="0" shapeId="0" xr:uid="{00000000-0006-0000-0400-00006F000000}">
      <text>
        <r>
          <rPr>
            <sz val="11"/>
            <rFont val="Calibri"/>
          </rPr>
          <t>The Photon operating system must monitor remote access logins.</t>
        </r>
      </text>
    </comment>
    <comment ref="T70" authorId="0" shapeId="0" xr:uid="{00000000-0006-0000-0400-000070000000}">
      <text>
        <r>
          <rPr>
            <sz val="11"/>
            <rFont val="Calibri"/>
          </rPr>
          <t>The Photon operating system must configure auditd to log to disk.</t>
        </r>
      </text>
    </comment>
    <comment ref="U70" authorId="0" shapeId="0" xr:uid="{00000000-0006-0000-0400-000071000000}">
      <text>
        <r>
          <rPr>
            <sz val="11"/>
            <rFont val="Calibri"/>
          </rPr>
          <t>The Photon operating system must enable the auditd service.</t>
        </r>
      </text>
    </comment>
    <comment ref="V70" authorId="0" shapeId="0" xr:uid="{00000000-0006-0000-0400-000072000000}">
      <text>
        <r>
          <rPr>
            <sz val="11"/>
            <rFont val="Calibri"/>
          </rPr>
          <t>The Photon operating system must generate audit records when successful/unsuccessful attempts to access privileges occur.</t>
        </r>
      </text>
    </comment>
    <comment ref="W70" authorId="0" shapeId="0" xr:uid="{00000000-0006-0000-0400-000073000000}">
      <text>
        <r>
          <rPr>
            <sz val="11"/>
            <rFont val="Calibri"/>
          </rPr>
          <t>The Photon operating system must audit all account modifications.</t>
        </r>
      </text>
    </comment>
    <comment ref="X70" authorId="0" shapeId="0" xr:uid="{00000000-0006-0000-0400-000074000000}">
      <text>
        <r>
          <rPr>
            <sz val="11"/>
            <rFont val="Calibri"/>
          </rPr>
          <t>The Photon operating system must audit all account removal actions.</t>
        </r>
      </text>
    </comment>
    <comment ref="Y70" authorId="0" shapeId="0" xr:uid="{00000000-0006-0000-0400-000075000000}">
      <text>
        <r>
          <rPr>
            <sz val="11"/>
            <rFont val="Calibri"/>
          </rPr>
          <t>The Photon operating system must initiate session audits at system startup.</t>
        </r>
      </text>
    </comment>
    <comment ref="Z70" authorId="0" shapeId="0" xr:uid="{00000000-0006-0000-0400-000076000000}">
      <text>
        <r>
          <rPr>
            <sz val="11"/>
            <rFont val="Calibri"/>
          </rPr>
          <t>The Photon operating system must generate audit records when successful/unsuccessful logon attempts occur.</t>
        </r>
      </text>
    </comment>
    <comment ref="AA70" authorId="0" shapeId="0" xr:uid="{00000000-0006-0000-0400-000077000000}">
      <text>
        <r>
          <rPr>
            <sz val="11"/>
            <rFont val="Calibri"/>
          </rPr>
          <t>The Photon operating system must ensure audit events are flushed to disk at proper intervals.</t>
        </r>
      </text>
    </comment>
    <comment ref="AB70" authorId="0" shapeId="0" xr:uid="{00000000-0006-0000-0400-000078000000}">
      <text>
        <r>
          <rPr>
            <sz val="11"/>
            <rFont val="Calibri"/>
          </rPr>
          <t>The Photon operating system must audit logon attempts for unknown users.</t>
        </r>
      </text>
    </comment>
    <comment ref="AC70" authorId="0" shapeId="0" xr:uid="{00000000-0006-0000-0400-000079000000}">
      <text>
        <r>
          <rPr>
            <sz val="11"/>
            <rFont val="Calibri"/>
          </rPr>
          <t>The Photon operating system must configure the Secure Shell (SSH) SyslogFacility.</t>
        </r>
      </text>
    </comment>
    <comment ref="AD70" authorId="0" shapeId="0" xr:uid="{00000000-0006-0000-0400-00007A000000}">
      <text>
        <r>
          <rPr>
            <sz val="11"/>
            <rFont val="Calibri"/>
          </rPr>
          <t>The Photon operating system must enable Secure Shell (SSH) authentication logging.</t>
        </r>
      </text>
    </comment>
    <comment ref="AE70" authorId="0" shapeId="0" xr:uid="{00000000-0006-0000-0400-00007B000000}">
      <text>
        <r>
          <rPr>
            <sz val="11"/>
            <rFont val="Calibri"/>
          </rPr>
          <t>The Photon operating system must audit all account modifications.</t>
        </r>
      </text>
    </comment>
    <comment ref="AF70" authorId="0" shapeId="0" xr:uid="{00000000-0006-0000-0400-00007C000000}">
      <text>
        <r>
          <rPr>
            <sz val="11"/>
            <rFont val="Calibri"/>
          </rPr>
          <t>The Photon operating system must configure Secure Shell (SSH) to display the last login immediately after authentication.</t>
        </r>
      </text>
    </comment>
    <comment ref="AG70" authorId="0" shapeId="0" xr:uid="{00000000-0006-0000-0400-00007D000000}">
      <text>
        <r>
          <rPr>
            <sz val="11"/>
            <rFont val="Calibri"/>
          </rPr>
          <t>The Photon operating system must generate audit records for all access and modifications to the opasswd file.</t>
        </r>
      </text>
    </comment>
    <comment ref="AH70" authorId="0" shapeId="0" xr:uid="{00000000-0006-0000-0400-00007E000000}">
      <text>
        <r>
          <rPr>
            <sz val="11"/>
            <rFont val="Calibri"/>
          </rPr>
          <t>The Photon operating system must enable the rsyslog service.</t>
        </r>
      </text>
    </comment>
    <comment ref="AI70" authorId="0" shapeId="0" xr:uid="{00000000-0006-0000-0400-00007F000000}">
      <text>
        <r>
          <rPr>
            <sz val="11"/>
            <rFont val="Calibri"/>
          </rPr>
          <t>The vCenter Server must produce audit records containing information to establish what type of events occurred.</t>
        </r>
      </text>
    </comment>
    <comment ref="AJ70" authorId="0" shapeId="0" xr:uid="{00000000-0006-0000-0400-000080000000}">
      <text>
        <r>
          <rPr>
            <sz val="11"/>
            <rFont val="Calibri"/>
          </rPr>
          <t>The vCenter Server must be configured to send logs to a central log server.</t>
        </r>
      </text>
    </comment>
    <comment ref="AK70" authorId="0" shapeId="0" xr:uid="{00000000-0006-0000-0400-000081000000}">
      <text>
        <r>
          <rPr>
            <sz val="11"/>
            <rFont val="Calibri"/>
          </rPr>
          <t>The vCenter server must be configured to send events to a central log server.</t>
        </r>
      </text>
    </comment>
    <comment ref="AL70" authorId="0" shapeId="0" xr:uid="{00000000-0006-0000-0400-000082000000}">
      <text>
        <r>
          <rPr>
            <sz val="11"/>
            <rFont val="Calibri"/>
          </rPr>
          <t>The vCenter STS service must initiate session logging upon startup.</t>
        </r>
      </text>
    </comment>
    <comment ref="AM70" authorId="0" shapeId="0" xr:uid="{00000000-0006-0000-0400-000083000000}">
      <text>
        <r>
          <rPr>
            <sz val="11"/>
            <rFont val="Calibri"/>
          </rPr>
          <t>The vCenter STS service must produce log records containing sufficient information regarding event details.</t>
        </r>
      </text>
    </comment>
    <comment ref="AN70" authorId="0" shapeId="0" xr:uid="{00000000-0006-0000-0400-000084000000}">
      <text>
        <r>
          <rPr>
            <sz val="11"/>
            <rFont val="Calibri"/>
          </rPr>
          <t>The vCenter ESX Agent Manager service must initiate session logging upon startup.</t>
        </r>
      </text>
    </comment>
    <comment ref="AO70" authorId="0" shapeId="0" xr:uid="{00000000-0006-0000-0400-000085000000}">
      <text>
        <r>
          <rPr>
            <sz val="11"/>
            <rFont val="Calibri"/>
          </rPr>
          <t>The vCenter ESX Agent Manager service must produce log records containing sufficient information regarding event details.</t>
        </r>
      </text>
    </comment>
    <comment ref="AP70" authorId="0" shapeId="0" xr:uid="{00000000-0006-0000-0400-000086000000}">
      <text>
        <r>
          <rPr>
            <sz val="11"/>
            <rFont val="Calibri"/>
          </rPr>
          <t>The vCenter Lookup service must initiate session logging upon startup.</t>
        </r>
      </text>
    </comment>
    <comment ref="AQ70" authorId="0" shapeId="0" xr:uid="{00000000-0006-0000-0400-000087000000}">
      <text>
        <r>
          <rPr>
            <sz val="11"/>
            <rFont val="Calibri"/>
          </rPr>
          <t>The vCenter Lookup service must produce log records containing sufficient information regarding event details.</t>
        </r>
      </text>
    </comment>
    <comment ref="AR70" authorId="0" shapeId="0" xr:uid="{00000000-0006-0000-0400-000088000000}">
      <text>
        <r>
          <rPr>
            <sz val="11"/>
            <rFont val="Calibri"/>
          </rPr>
          <t>The vCenter Perfcharts service must initiate session logging upon startup.</t>
        </r>
      </text>
    </comment>
    <comment ref="AS70" authorId="0" shapeId="0" xr:uid="{00000000-0006-0000-0400-000089000000}">
      <text>
        <r>
          <rPr>
            <sz val="11"/>
            <rFont val="Calibri"/>
          </rPr>
          <t>The vCenter Perfcharts service must produce log records containing sufficient information regarding event details.</t>
        </r>
      </text>
    </comment>
    <comment ref="AT70" authorId="0" shapeId="0" xr:uid="{00000000-0006-0000-0400-00008A000000}">
      <text>
        <r>
          <rPr>
            <sz val="11"/>
            <rFont val="Calibri"/>
          </rPr>
          <t>The vCenter UI service must initiate session logging upon startup.</t>
        </r>
      </text>
    </comment>
    <comment ref="AU70" authorId="0" shapeId="0" xr:uid="{00000000-0006-0000-0400-00008B000000}">
      <text>
        <r>
          <rPr>
            <sz val="11"/>
            <rFont val="Calibri"/>
          </rPr>
          <t>The vCenter UI service must produce log records containing sufficient information regarding event details.</t>
        </r>
      </text>
    </comment>
    <comment ref="AV70" authorId="0" shapeId="0" xr:uid="{00000000-0006-0000-0400-00008C000000}">
      <text>
        <r>
          <rPr>
            <sz val="11"/>
            <rFont val="Calibri"/>
          </rPr>
          <t>The vCenter VAMI service must generate information to monitor remote access.</t>
        </r>
      </text>
    </comment>
    <comment ref="AW70" authorId="0" shapeId="0" xr:uid="{00000000-0006-0000-0400-00008D000000}">
      <text>
        <r>
          <rPr>
            <sz val="11"/>
            <rFont val="Calibri"/>
          </rPr>
          <t>The vCenter VAMI service must produce log records containing sufficient information to establish what type of events occurred.</t>
        </r>
      </text>
    </comment>
    <comment ref="J71" authorId="0" shapeId="0" xr:uid="{00000000-0006-0000-0400-00008E000000}">
      <text>
        <r>
          <rPr>
            <sz val="11"/>
            <rFont val="Calibri"/>
          </rPr>
          <t>Virtual machines (VMs) must configure log size.</t>
        </r>
      </text>
    </comment>
    <comment ref="K71" authorId="0" shapeId="0" xr:uid="{00000000-0006-0000-0400-00008F000000}">
      <text>
        <r>
          <rPr>
            <sz val="11"/>
            <rFont val="Calibri"/>
          </rPr>
          <t>Virtual machines (VMs) must configure log retention.</t>
        </r>
      </text>
    </comment>
    <comment ref="L71" authorId="0" shapeId="0" xr:uid="{00000000-0006-0000-0400-000090000000}">
      <text>
        <r>
          <rPr>
            <sz val="11"/>
            <rFont val="Calibri"/>
          </rPr>
          <t>The ESXi host must allocate audit record storage capacity to store at least one week</t>
        </r>
        <r>
          <rPr>
            <sz val="11"/>
            <color rgb="FF000000"/>
            <rFont val="Calibri"/>
          </rPr>
          <t>'</t>
        </r>
        <r>
          <rPr>
            <sz val="11"/>
            <color rgb="FF000000"/>
            <rFont val="Calibri"/>
          </rPr>
          <t>s worth of audit records.</t>
        </r>
      </text>
    </comment>
    <comment ref="M71" authorId="0" shapeId="0" xr:uid="{00000000-0006-0000-0400-000091000000}">
      <text>
        <r>
          <rPr>
            <sz val="11"/>
            <rFont val="Calibri"/>
          </rPr>
          <t>The ESXi host must configure a persistent log location for all locally stored logs.</t>
        </r>
      </text>
    </comment>
    <comment ref="N71" authorId="0" shapeId="0" xr:uid="{00000000-0006-0000-0400-000092000000}">
      <text>
        <r>
          <rPr>
            <sz val="11"/>
            <rFont val="Calibri"/>
          </rPr>
          <t>The Photon operating system must allocate audit record storage capacity to store audit records when audit records are not immediately sent to a central audit record storage facility.</t>
        </r>
      </text>
    </comment>
    <comment ref="O71" authorId="0" shapeId="0" xr:uid="{00000000-0006-0000-0400-000093000000}">
      <text>
        <r>
          <rPr>
            <sz val="11"/>
            <rFont val="Calibri"/>
          </rPr>
          <t>The vCenter server must have task and event retention set to at least 30 days.</t>
        </r>
      </text>
    </comment>
    <comment ref="J72" authorId="0" shapeId="0" xr:uid="{00000000-0006-0000-0400-000094000000}">
      <text>
        <r>
          <rPr>
            <sz val="11"/>
            <rFont val="Calibri"/>
          </rPr>
          <t>The ESXi host must synchronize internal information system clocks to an authoritative time source.</t>
        </r>
      </text>
    </comment>
    <comment ref="K72" authorId="0" shapeId="0" xr:uid="{00000000-0006-0000-0400-000095000000}">
      <text>
        <r>
          <rPr>
            <sz val="11"/>
            <rFont val="Calibri"/>
          </rPr>
          <t>The vCenter Server must compare internal information system clocks at least every 24 hours with an authoritative time server.</t>
        </r>
      </text>
    </comment>
    <comment ref="L72" authorId="0" shapeId="0" xr:uid="{00000000-0006-0000-0400-000096000000}">
      <text>
        <r>
          <rPr>
            <sz val="11"/>
            <rFont val="Calibri"/>
          </rPr>
          <t>The vCenter PostgreSQL service must use Coordinated Universal Time (UTC) for log timestamps.</t>
        </r>
      </text>
    </comment>
    <comment ref="J73" authorId="0" shapeId="0" xr:uid="{00000000-0006-0000-0400-000097000000}">
      <text>
        <r>
          <rPr>
            <sz val="11"/>
            <rFont val="Calibri"/>
          </rPr>
          <t>The ESXi must produce audit records containing information to establish what type of events occurred.</t>
        </r>
      </text>
    </comment>
    <comment ref="K73" authorId="0" shapeId="0" xr:uid="{00000000-0006-0000-0400-000098000000}">
      <text>
        <r>
          <rPr>
            <sz val="11"/>
            <rFont val="Calibri"/>
          </rPr>
          <t>The Photon operating system must be configured to audit the execution of privileged functions.</t>
        </r>
      </text>
    </comment>
    <comment ref="L73" authorId="0" shapeId="0" xr:uid="{00000000-0006-0000-0400-000099000000}">
      <text>
        <r>
          <rPr>
            <sz val="11"/>
            <rFont val="Calibri"/>
          </rPr>
          <t>The Photon operating system must audit the execution of privileged functions.</t>
        </r>
      </text>
    </comment>
    <comment ref="M73" authorId="0" shapeId="0" xr:uid="{00000000-0006-0000-0400-00009A000000}">
      <text>
        <r>
          <rPr>
            <sz val="11"/>
            <rFont val="Calibri"/>
          </rPr>
          <t>The Photon operating system must be configured to audit the loading and unloading of dynamic kernel modules.</t>
        </r>
      </text>
    </comment>
    <comment ref="N73" authorId="0" shapeId="0" xr:uid="{00000000-0006-0000-0400-00009B000000}">
      <text>
        <r>
          <rPr>
            <sz val="11"/>
            <rFont val="Calibri"/>
          </rPr>
          <t>The vCenter Server must produce audit records containing information to establish what type of events occurred.</t>
        </r>
      </text>
    </comment>
    <comment ref="O73" authorId="0" shapeId="0" xr:uid="{00000000-0006-0000-0400-00009C000000}">
      <text>
        <r>
          <rPr>
            <sz val="11"/>
            <rFont val="Calibri"/>
          </rPr>
          <t>The vCenter VAMI service must generate information to monitor remote access.</t>
        </r>
      </text>
    </comment>
    <comment ref="P73" authorId="0" shapeId="0" xr:uid="{00000000-0006-0000-0400-00009D000000}">
      <text>
        <r>
          <rPr>
            <sz val="11"/>
            <rFont val="Calibri"/>
          </rPr>
          <t xml:space="preserve">The vCenter PostgreSQL service must enable </t>
        </r>
        <r>
          <rPr>
            <sz val="11"/>
            <color rgb="FF000000"/>
            <rFont val="Calibri"/>
          </rPr>
          <t>"</t>
        </r>
        <r>
          <rPr>
            <b/>
            <sz val="11"/>
            <color rgb="FF000000"/>
            <rFont val="Calibri"/>
          </rPr>
          <t>pgaudit</t>
        </r>
        <r>
          <rPr>
            <sz val="11"/>
            <color rgb="FF000000"/>
            <rFont val="Calibri"/>
          </rPr>
          <t>"</t>
        </r>
        <r>
          <rPr>
            <sz val="11"/>
            <color rgb="FF000000"/>
            <rFont val="Calibri"/>
          </rPr>
          <t xml:space="preserve"> to provide audit record generation capabilities.</t>
        </r>
      </text>
    </comment>
    <comment ref="J77" authorId="0" shapeId="0" xr:uid="{00000000-0006-0000-0400-00009E000000}">
      <text>
        <r>
          <rPr>
            <sz val="11"/>
            <rFont val="Calibri"/>
          </rPr>
          <t>The ESXi host must offload logs via syslog.</t>
        </r>
      </text>
    </comment>
    <comment ref="K77" authorId="0" shapeId="0" xr:uid="{00000000-0006-0000-0400-00009F000000}">
      <text>
        <r>
          <rPr>
            <sz val="11"/>
            <rFont val="Calibri"/>
          </rPr>
          <t>The ESXi host must off-load audit records via syslog.</t>
        </r>
      </text>
    </comment>
    <comment ref="L77" authorId="0" shapeId="0" xr:uid="{00000000-0006-0000-0400-0000A0000000}">
      <text>
        <r>
          <rPr>
            <sz val="11"/>
            <rFont val="Calibri"/>
          </rPr>
          <t>The Photon operating system must enable the rsyslog service.</t>
        </r>
      </text>
    </comment>
    <comment ref="M77" authorId="0" shapeId="0" xr:uid="{00000000-0006-0000-0400-0000A1000000}">
      <text>
        <r>
          <rPr>
            <sz val="11"/>
            <rFont val="Calibri"/>
          </rPr>
          <t>The vCenter Server must be configured to send logs to a central log server.</t>
        </r>
      </text>
    </comment>
    <comment ref="N77" authorId="0" shapeId="0" xr:uid="{00000000-0006-0000-0400-0000A2000000}">
      <text>
        <r>
          <rPr>
            <sz val="11"/>
            <rFont val="Calibri"/>
          </rPr>
          <t>The vCenter STS service must offload log records onto a different system or media from the system being logged.</t>
        </r>
      </text>
    </comment>
    <comment ref="O77" authorId="0" shapeId="0" xr:uid="{00000000-0006-0000-0400-0000A3000000}">
      <text>
        <r>
          <rPr>
            <sz val="11"/>
            <rFont val="Calibri"/>
          </rPr>
          <t>The vCenter ESX Agent Manager service must offload log records onto a different system or media from the system being logged.</t>
        </r>
      </text>
    </comment>
    <comment ref="P77" authorId="0" shapeId="0" xr:uid="{00000000-0006-0000-0400-0000A4000000}">
      <text>
        <r>
          <rPr>
            <sz val="11"/>
            <rFont val="Calibri"/>
          </rPr>
          <t>The vCenter Lookup service must offload log records onto a different system or media from the system being logged.</t>
        </r>
      </text>
    </comment>
    <comment ref="Q77" authorId="0" shapeId="0" xr:uid="{00000000-0006-0000-0400-0000A5000000}">
      <text>
        <r>
          <rPr>
            <sz val="11"/>
            <rFont val="Calibri"/>
          </rPr>
          <t>The vCenter Perfcharts service must offload log records onto a different system or media from the system being logged.</t>
        </r>
      </text>
    </comment>
    <comment ref="R77" authorId="0" shapeId="0" xr:uid="{00000000-0006-0000-0400-0000A6000000}">
      <text>
        <r>
          <rPr>
            <sz val="11"/>
            <rFont val="Calibri"/>
          </rPr>
          <t>The vCenter UI service must offload log records onto a different system or media from the system being logged.</t>
        </r>
      </text>
    </comment>
    <comment ref="S77" authorId="0" shapeId="0" xr:uid="{00000000-0006-0000-0400-0000A7000000}">
      <text>
        <r>
          <rPr>
            <sz val="11"/>
            <rFont val="Calibri"/>
          </rPr>
          <t>The vCenter VAMI service must off-load log records onto a different system or media from the system being logged.</t>
        </r>
      </text>
    </comment>
    <comment ref="T77" authorId="0" shapeId="0" xr:uid="{00000000-0006-0000-0400-0000A8000000}">
      <text>
        <r>
          <rPr>
            <sz val="11"/>
            <rFont val="Calibri"/>
          </rPr>
          <t>The vCenter Rhttpproxy service log files must be sent to a central log server.</t>
        </r>
      </text>
    </comment>
    <comment ref="U77" authorId="0" shapeId="0" xr:uid="{00000000-0006-0000-0400-0000A9000000}">
      <text>
        <r>
          <rPr>
            <sz val="11"/>
            <rFont val="Calibri"/>
          </rPr>
          <t>The vCenter Envoy service log files must be sent to a central log server.</t>
        </r>
      </text>
    </comment>
    <comment ref="V77" authorId="0" shapeId="0" xr:uid="{00000000-0006-0000-0400-0000AA000000}">
      <text>
        <r>
          <rPr>
            <sz val="11"/>
            <rFont val="Calibri"/>
          </rPr>
          <t>The vCenter PostgreSQL service must off-load audit data to a separate log management facility.</t>
        </r>
      </text>
    </comment>
    <comment ref="J79" authorId="0" shapeId="0" xr:uid="{00000000-0006-0000-0400-0000AB000000}">
      <text>
        <r>
          <rPr>
            <sz val="11"/>
            <rFont val="Calibri"/>
          </rPr>
          <t>The ESXi host must not suppress warnings that the local or remote shell sessions are enabled.</t>
        </r>
      </text>
    </comment>
    <comment ref="K79" authorId="0" shapeId="0" xr:uid="{00000000-0006-0000-0400-0000AC000000}">
      <text>
        <r>
          <rPr>
            <sz val="11"/>
            <rFont val="Calibri"/>
          </rPr>
          <t>The ESXi host must not suppress warnings about unmitigated hyperthreading vulnerabilities.</t>
        </r>
      </text>
    </comment>
    <comment ref="J105" authorId="0" shapeId="0" xr:uid="{00000000-0006-0000-0400-0000AD000000}">
      <text>
        <r>
          <rPr>
            <sz val="11"/>
            <rFont val="Calibri"/>
          </rPr>
          <t>The ESXi host must protect the confidentiality and integrity of transmitted information by isolating ESXi management traffic.</t>
        </r>
      </text>
    </comment>
    <comment ref="K105" authorId="0" shapeId="0" xr:uid="{00000000-0006-0000-0400-0000AE000000}">
      <text>
        <r>
          <rPr>
            <sz val="11"/>
            <rFont val="Calibri"/>
          </rPr>
          <t>The ESXi host must protect the confidentiality and integrity of transmitted information by isolating IP-based storage traffic.</t>
        </r>
      </text>
    </comment>
    <comment ref="L105" authorId="0" shapeId="0" xr:uid="{00000000-0006-0000-0400-0000AF000000}">
      <text>
        <r>
          <rPr>
            <sz val="11"/>
            <rFont val="Calibri"/>
          </rPr>
          <t>The ESXi host must configure virtual switch security policies to reject forged transmits.</t>
        </r>
      </text>
    </comment>
    <comment ref="M105" authorId="0" shapeId="0" xr:uid="{00000000-0006-0000-0400-0000B0000000}">
      <text>
        <r>
          <rPr>
            <sz val="11"/>
            <rFont val="Calibri"/>
          </rPr>
          <t>The ESXi host must configure virtual switch security policies to reject Media Access Control (MAC) address changes.</t>
        </r>
      </text>
    </comment>
    <comment ref="N105" authorId="0" shapeId="0" xr:uid="{00000000-0006-0000-0400-0000B1000000}">
      <text>
        <r>
          <rPr>
            <sz val="11"/>
            <rFont val="Calibri"/>
          </rPr>
          <t>The ESXi host must configure virtual switch security policies to reject promiscuous mode requests.</t>
        </r>
      </text>
    </comment>
    <comment ref="O105" authorId="0" shapeId="0" xr:uid="{00000000-0006-0000-0400-0000B2000000}">
      <text>
        <r>
          <rPr>
            <sz val="11"/>
            <rFont val="Calibri"/>
          </rPr>
          <t>The ESXi host must restrict the use of Virtual Guest Tagging (VGT) on standard switches.</t>
        </r>
      </text>
    </comment>
    <comment ref="P105" authorId="0" shapeId="0" xr:uid="{00000000-0006-0000-0400-0000B3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Q105" authorId="0" shapeId="0" xr:uid="{00000000-0006-0000-0400-0000B4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R105" authorId="0" shapeId="0" xr:uid="{00000000-0006-0000-0400-0000B500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S105" authorId="0" shapeId="0" xr:uid="{00000000-0006-0000-0400-0000B6000000}">
      <text>
        <r>
          <rPr>
            <sz val="11"/>
            <rFont val="Calibri"/>
          </rPr>
          <t>The vCenter Server must configure all port groups to a value other than that of the native virtual local area network (VLAN).</t>
        </r>
      </text>
    </comment>
    <comment ref="T105" authorId="0" shapeId="0" xr:uid="{00000000-0006-0000-0400-0000B7000000}">
      <text>
        <r>
          <rPr>
            <sz val="11"/>
            <rFont val="Calibri"/>
          </rPr>
          <t>The vCenter Server must not configure VLAN Trunking unless Virtual Guest Tagging (VGT) is required and authorized.</t>
        </r>
      </text>
    </comment>
    <comment ref="U105" authorId="0" shapeId="0" xr:uid="{00000000-0006-0000-0400-0000B8000000}">
      <text>
        <r>
          <rPr>
            <sz val="11"/>
            <rFont val="Calibri"/>
          </rPr>
          <t>The vCenter Server must not configure all port groups to virtual local area network (VLAN) values reserved by upstream physical switches.</t>
        </r>
      </text>
    </comment>
    <comment ref="V105" authorId="0" shapeId="0" xr:uid="{00000000-0006-0000-0400-0000B9000000}">
      <text>
        <r>
          <rPr>
            <sz val="11"/>
            <rFont val="Calibri"/>
          </rPr>
          <t>The vCenter Server must protect the confidentiality and integrity of transmitted information by isolating Internet Protocol (IP)-based storage traffic.</t>
        </r>
      </text>
    </comment>
    <comment ref="J106" authorId="0" shapeId="0" xr:uid="{00000000-0006-0000-0400-0000BA000000}">
      <text>
        <r>
          <rPr>
            <sz val="11"/>
            <rFont val="Calibri"/>
          </rPr>
          <t>The vCenter Server must be isolated from the public internet but must still allow for patch notification and delivery.</t>
        </r>
      </text>
    </comment>
    <comment ref="K106" authorId="0" shapeId="0" xr:uid="{00000000-0006-0000-0400-0000BB000000}">
      <text>
        <r>
          <rPr>
            <sz val="11"/>
            <rFont val="Calibri"/>
          </rPr>
          <t>The vCenter Server must disable or restrict the connectivity between vSAN Health Check and public Hardware Compatibility List (HCL) by use of an external proxy server.</t>
        </r>
      </text>
    </comment>
    <comment ref="J113" authorId="0" shapeId="0" xr:uid="{00000000-0006-0000-0400-0000BC000000}">
      <text>
        <r>
          <rPr>
            <sz val="11"/>
            <rFont val="Calibri"/>
          </rPr>
          <t>The vCenter Server must provide an immediate real-time alert to the system administrator (SA) and information system security officer (ISSO), at a minimum, on every Single Sign-On (SSO) account action.</t>
        </r>
      </text>
    </comment>
    <comment ref="K113" authorId="0" shapeId="0" xr:uid="{00000000-0006-0000-0400-0000BD000000}">
      <text>
        <r>
          <rPr>
            <sz val="11"/>
            <rFont val="Calibri"/>
          </rPr>
          <t>The vCenter server must provide an immediate real-time alert to the system administrator (SA) and information system security officer (ISSO), at a minimum, of all audit failure events requiring real-time alerts.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ESXi host must enforce the limit of three consecutive invalid logon attempts by a user.</t>
        </r>
      </text>
    </comment>
    <comment ref="I2" authorId="0" shapeId="0" xr:uid="{00000000-0006-0000-0500-00000E000000}">
      <text>
        <r>
          <rPr>
            <sz val="11"/>
            <rFont val="Calibri"/>
          </rPr>
          <t>The ESXi host must enforce an unlock timeout of 15 minutes after a user account is locked out.</t>
        </r>
      </text>
    </comment>
    <comment ref="J2" authorId="0" shapeId="0" xr:uid="{00000000-0006-0000-0500-000002000000}">
      <text>
        <r>
          <rPr>
            <sz val="11"/>
            <rFont val="Calibri"/>
          </rPr>
          <t>The Photon operating system must enforce the limit of three consecutive invalid logon attempts by a user during a 15-minute time period.</t>
        </r>
      </text>
    </comment>
    <comment ref="K2" authorId="0" shapeId="0" xr:uid="{00000000-0006-0000-0500-000003000000}">
      <text>
        <r>
          <rPr>
            <sz val="11"/>
            <rFont val="Calibri"/>
          </rPr>
          <t>The Photon operating system must automatically lock an account until the locked account is released by an administrator when three unsuccessful logon attempts in 15 minutes occur.</t>
        </r>
      </text>
    </comment>
    <comment ref="L2" authorId="0" shapeId="0" xr:uid="{00000000-0006-0000-0500-000004000000}">
      <text>
        <r>
          <rPr>
            <sz val="11"/>
            <rFont val="Calibri"/>
          </rPr>
          <t>The Photon operating system must enforce a delay of at least four seconds between logon prompts following a failed logon attempt in login.defs.</t>
        </r>
      </text>
    </comment>
    <comment ref="M2" authorId="0" shapeId="0" xr:uid="{00000000-0006-0000-0500-000005000000}">
      <text>
        <r>
          <rPr>
            <sz val="11"/>
            <rFont val="Calibri"/>
          </rPr>
          <t>The Photon operating system must be configured to use the pam_faillock.so module.</t>
        </r>
      </text>
    </comment>
    <comment ref="N2" authorId="0" shapeId="0" xr:uid="{00000000-0006-0000-0500-000006000000}">
      <text>
        <r>
          <rPr>
            <sz val="11"/>
            <rFont val="Calibri"/>
          </rPr>
          <t>The Photon operating system must include root when automatically locking an account until the locked account is released by an administrator when three unsuccessful logon attempts occur during a 15-minute time period.</t>
        </r>
      </text>
    </comment>
    <comment ref="O2" authorId="0" shapeId="0" xr:uid="{00000000-0006-0000-0500-000007000000}">
      <text>
        <r>
          <rPr>
            <sz val="11"/>
            <rFont val="Calibri"/>
          </rPr>
          <t>The Photon operating system must persist lockouts between system reboots.</t>
        </r>
      </text>
    </comment>
    <comment ref="P2" authorId="0" shapeId="0" xr:uid="{00000000-0006-0000-0500-000008000000}">
      <text>
        <r>
          <rPr>
            <sz val="11"/>
            <rFont val="Calibri"/>
          </rPr>
          <t>The Photon operating system must enforce a delay of at least four seconds between logon prompts following a failed logon attempt.</t>
        </r>
      </text>
    </comment>
    <comment ref="Q2" authorId="0" shapeId="0" xr:uid="{00000000-0006-0000-0500-000009000000}">
      <text>
        <r>
          <rPr>
            <sz val="11"/>
            <rFont val="Calibri"/>
          </rPr>
          <t>The Photon operating system must configure Secure Shell (SSH) to limit the number of allowed login attempts per connection.</t>
        </r>
      </text>
    </comment>
    <comment ref="R2" authorId="0" shapeId="0" xr:uid="{00000000-0006-0000-0500-00000A000000}">
      <text>
        <r>
          <rPr>
            <sz val="11"/>
            <rFont val="Calibri"/>
          </rPr>
          <t>The Photon operating system must configure Secure Shell (SSH) to restrict LoginGraceTime.</t>
        </r>
      </text>
    </comment>
    <comment ref="S2" authorId="0" shapeId="0" xr:uid="{00000000-0006-0000-0500-00000B000000}">
      <text>
        <r>
          <rPr>
            <sz val="11"/>
            <rFont val="Calibri"/>
          </rPr>
          <t>The vCenter Server must enforce the limit of three consecutive invalid login attempts by a user.</t>
        </r>
      </text>
    </comment>
    <comment ref="T2" authorId="0" shapeId="0" xr:uid="{00000000-0006-0000-0500-00000C000000}">
      <text>
        <r>
          <rPr>
            <sz val="11"/>
            <rFont val="Calibri"/>
          </rPr>
          <t>The vCenter Server must set the interval for counting failed login attempts to at least 15 minutes.</t>
        </r>
      </text>
    </comment>
    <comment ref="U2" authorId="0" shapeId="0" xr:uid="{00000000-0006-0000-0500-00000D000000}">
      <text>
        <r>
          <rPr>
            <sz val="11"/>
            <rFont val="Calibri"/>
          </rPr>
          <t>The vCenter Server must require an administrator to unlock an account locked due to excessive login failures.</t>
        </r>
      </text>
    </comment>
    <comment ref="H3" authorId="0" shapeId="0" xr:uid="{00000000-0006-0000-0500-00000F000000}">
      <text>
        <r>
          <rPr>
            <sz val="11"/>
            <rFont val="Calibri"/>
          </rPr>
          <t>The ESXi host must uniquely identify and must authenticate organizational users by using Active Directory.</t>
        </r>
      </text>
    </comment>
    <comment ref="I3" authorId="0" shapeId="0" xr:uid="{00000000-0006-0000-0500-000010000000}">
      <text>
        <r>
          <rPr>
            <sz val="11"/>
            <rFont val="Calibri"/>
          </rPr>
          <t>The vCenter Server must uniquely identify and authenticate users or processes acting on behalf of users.</t>
        </r>
      </text>
    </comment>
    <comment ref="J3" authorId="0" shapeId="0" xr:uid="{00000000-0006-0000-0500-000011000000}">
      <text>
        <r>
          <rPr>
            <sz val="11"/>
            <rFont val="Calibri"/>
          </rPr>
          <t>The vCenter Server must separate authentication and authorization for administrators.</t>
        </r>
      </text>
    </comment>
    <comment ref="H6" authorId="0" shapeId="0" xr:uid="{00000000-0006-0000-0500-000012000000}">
      <text>
        <r>
          <rPr>
            <sz val="11"/>
            <rFont val="Calibri"/>
          </rPr>
          <t>Virtual machines (VMs) must not be able to obtain host information from the hypervisor.</t>
        </r>
      </text>
    </comment>
    <comment ref="I6" authorId="0" shapeId="0" xr:uid="{00000000-0006-0000-0500-000013000000}">
      <text>
        <r>
          <rPr>
            <sz val="11"/>
            <rFont val="Calibri"/>
          </rPr>
          <t>Virtual machines (VMs) must have shared salt values disabled.</t>
        </r>
      </text>
    </comment>
    <comment ref="J6" authorId="0" shapeId="0" xr:uid="{00000000-0006-0000-0500-000014000000}">
      <text>
        <r>
          <rPr>
            <sz val="11"/>
            <rFont val="Calibri"/>
          </rPr>
          <t>Virtual machines (VMs) must disable DirectPath I/O devices when not required.</t>
        </r>
      </text>
    </comment>
    <comment ref="K6" authorId="0" shapeId="0" xr:uid="{00000000-0006-0000-0500-000015000000}">
      <text>
        <r>
          <rPr>
            <sz val="11"/>
            <rFont val="Calibri"/>
          </rPr>
          <t>The ESXi host must disable Inter-Virtual Machine (VM) Transparent Page Sharing.</t>
        </r>
      </text>
    </comment>
    <comment ref="H7" authorId="0" shapeId="0" xr:uid="{00000000-0006-0000-0500-000016000000}">
      <text>
        <r>
          <rPr>
            <sz val="11"/>
            <rFont val="Calibri"/>
          </rPr>
          <t>Virtual machines (VMs) must enable logging.</t>
        </r>
      </text>
    </comment>
    <comment ref="I7" authorId="0" shapeId="0" xr:uid="{00000000-0006-0000-0500-000031000000}">
      <text>
        <r>
          <rPr>
            <sz val="11"/>
            <rFont val="Calibri"/>
          </rPr>
          <t>The ESXi must produce audit records containing information to establish what type of events occurred.</t>
        </r>
      </text>
    </comment>
    <comment ref="J7" authorId="0" shapeId="0" xr:uid="{00000000-0006-0000-0500-000032000000}">
      <text>
        <r>
          <rPr>
            <sz val="11"/>
            <rFont val="Calibri"/>
          </rPr>
          <t>The ESXi host must offload logs via syslog.</t>
        </r>
      </text>
    </comment>
    <comment ref="K7" authorId="0" shapeId="0" xr:uid="{00000000-0006-0000-0500-000033000000}">
      <text>
        <r>
          <rPr>
            <sz val="11"/>
            <rFont val="Calibri"/>
          </rPr>
          <t>The ESXi host must not suppress warnings that the local or remote shell sessions are enabled.</t>
        </r>
      </text>
    </comment>
    <comment ref="L7" authorId="0" shapeId="0" xr:uid="{00000000-0006-0000-0500-000034000000}">
      <text>
        <r>
          <rPr>
            <sz val="11"/>
            <rFont val="Calibri"/>
          </rPr>
          <t>The ESXi host must not suppress warnings about unmitigated hyperthreading vulnerabilities.</t>
        </r>
      </text>
    </comment>
    <comment ref="M7" authorId="0" shapeId="0" xr:uid="{00000000-0006-0000-0500-000035000000}">
      <text>
        <r>
          <rPr>
            <sz val="11"/>
            <rFont val="Calibri"/>
          </rPr>
          <t>The ESXi host must enable audit logging.</t>
        </r>
      </text>
    </comment>
    <comment ref="N7" authorId="0" shapeId="0" xr:uid="{00000000-0006-0000-0500-000036000000}">
      <text>
        <r>
          <rPr>
            <sz val="11"/>
            <rFont val="Calibri"/>
          </rPr>
          <t>The ESXi host must off-load audit records via syslog.</t>
        </r>
      </text>
    </comment>
    <comment ref="O7" authorId="0" shapeId="0" xr:uid="{00000000-0006-0000-0500-000037000000}">
      <text>
        <r>
          <rPr>
            <sz val="11"/>
            <rFont val="Calibri"/>
          </rPr>
          <t>The ESXi host must forward audit records containing information to establish what type of events occurred.</t>
        </r>
      </text>
    </comment>
    <comment ref="P7" authorId="0" shapeId="0" xr:uid="{00000000-0006-0000-0500-000038000000}">
      <text>
        <r>
          <rPr>
            <sz val="11"/>
            <rFont val="Calibri"/>
          </rPr>
          <t>The ESXi host must configure a persistent log location for all locally stored logs.</t>
        </r>
      </text>
    </comment>
    <comment ref="Q7" authorId="0" shapeId="0" xr:uid="{00000000-0006-0000-0500-000039000000}">
      <text>
        <r>
          <rPr>
            <sz val="11"/>
            <rFont val="Calibri"/>
          </rPr>
          <t>The ESXi host must not enable log filtering.</t>
        </r>
      </text>
    </comment>
    <comment ref="R7" authorId="0" shapeId="0" xr:uid="{00000000-0006-0000-0500-00003A000000}">
      <text>
        <r>
          <rPr>
            <sz val="11"/>
            <rFont val="Calibri"/>
          </rPr>
          <t>The Photon operating system must audit all account creations.</t>
        </r>
      </text>
    </comment>
    <comment ref="S7" authorId="0" shapeId="0" xr:uid="{00000000-0006-0000-0500-00003B000000}">
      <text>
        <r>
          <rPr>
            <sz val="11"/>
            <rFont val="Calibri"/>
          </rPr>
          <t>The Photon operating system must monitor remote access logins.</t>
        </r>
      </text>
    </comment>
    <comment ref="T7" authorId="0" shapeId="0" xr:uid="{00000000-0006-0000-0500-00003C000000}">
      <text>
        <r>
          <rPr>
            <sz val="11"/>
            <rFont val="Calibri"/>
          </rPr>
          <t>The Photon operating system must configure auditd to log to disk.</t>
        </r>
      </text>
    </comment>
    <comment ref="U7" authorId="0" shapeId="0" xr:uid="{00000000-0006-0000-0500-00003D000000}">
      <text>
        <r>
          <rPr>
            <sz val="11"/>
            <rFont val="Calibri"/>
          </rPr>
          <t>The Photon operating system must enable the auditd service.</t>
        </r>
      </text>
    </comment>
    <comment ref="V7" authorId="0" shapeId="0" xr:uid="{00000000-0006-0000-0500-000017000000}">
      <text>
        <r>
          <rPr>
            <sz val="11"/>
            <rFont val="Calibri"/>
          </rPr>
          <t>The Photon operating system must be configured to audit the execution of privileged functions.</t>
        </r>
      </text>
    </comment>
    <comment ref="W7" authorId="0" shapeId="0" xr:uid="{00000000-0006-0000-0500-000018000000}">
      <text>
        <r>
          <rPr>
            <sz val="11"/>
            <rFont val="Calibri"/>
          </rPr>
          <t>The Photon operating system must alert the ISSO and SA in the event of an audit processing failure.</t>
        </r>
      </text>
    </comment>
    <comment ref="X7" authorId="0" shapeId="0" xr:uid="{00000000-0006-0000-0500-000019000000}">
      <text>
        <r>
          <rPr>
            <sz val="11"/>
            <rFont val="Calibri"/>
          </rPr>
          <t>The Photon operating system must generate audit records when successful/unsuccessful attempts to access privileges occur.</t>
        </r>
      </text>
    </comment>
    <comment ref="Y7" authorId="0" shapeId="0" xr:uid="{00000000-0006-0000-0500-00001A000000}">
      <text>
        <r>
          <rPr>
            <sz val="11"/>
            <rFont val="Calibri"/>
          </rPr>
          <t>The Photon operating system must audit all account modifications.</t>
        </r>
      </text>
    </comment>
    <comment ref="Z7" authorId="0" shapeId="0" xr:uid="{00000000-0006-0000-0500-00001B000000}">
      <text>
        <r>
          <rPr>
            <sz val="11"/>
            <rFont val="Calibri"/>
          </rPr>
          <t>The Photon operating system must audit all account removal actions.</t>
        </r>
      </text>
    </comment>
    <comment ref="AA7" authorId="0" shapeId="0" xr:uid="{00000000-0006-0000-0500-00001C000000}">
      <text>
        <r>
          <rPr>
            <sz val="11"/>
            <rFont val="Calibri"/>
          </rPr>
          <t>The Photon operating system must initiate session audits at system startup.</t>
        </r>
      </text>
    </comment>
    <comment ref="AB7" authorId="0" shapeId="0" xr:uid="{00000000-0006-0000-0500-00001D000000}">
      <text>
        <r>
          <rPr>
            <sz val="11"/>
            <rFont val="Calibri"/>
          </rPr>
          <t>The Photon operating system must protect audit tools from unauthorized access.</t>
        </r>
      </text>
    </comment>
    <comment ref="AC7" authorId="0" shapeId="0" xr:uid="{00000000-0006-0000-0500-00001E000000}">
      <text>
        <r>
          <rPr>
            <sz val="11"/>
            <rFont val="Calibri"/>
          </rPr>
          <t>The Photon operating system must audit the execution of privileged functions.</t>
        </r>
      </text>
    </comment>
    <comment ref="AD7" authorId="0" shapeId="0" xr:uid="{00000000-0006-0000-0500-00001F000000}">
      <text>
        <r>
          <rPr>
            <sz val="11"/>
            <rFont val="Calibri"/>
          </rPr>
          <t>The Photon operating system must immediately notify the SA and ISSO when allocated audit record storage volume reaches 75 percent of the repository maximum audit record storage capacity.</t>
        </r>
      </text>
    </comment>
    <comment ref="AE7" authorId="0" shapeId="0" xr:uid="{00000000-0006-0000-0500-000020000000}">
      <text>
        <r>
          <rPr>
            <sz val="11"/>
            <rFont val="Calibri"/>
          </rPr>
          <t>The Photon operating system must generate audit records when successful/unsuccessful logon attempts occur.</t>
        </r>
      </text>
    </comment>
    <comment ref="AF7" authorId="0" shapeId="0" xr:uid="{00000000-0006-0000-0500-000021000000}">
      <text>
        <r>
          <rPr>
            <sz val="11"/>
            <rFont val="Calibri"/>
          </rPr>
          <t>The Photon operating system must be configured to audit the loading and unloading of dynamic kernel modules.</t>
        </r>
      </text>
    </comment>
    <comment ref="AG7" authorId="0" shapeId="0" xr:uid="{00000000-0006-0000-0500-000022000000}">
      <text>
        <r>
          <rPr>
            <sz val="11"/>
            <rFont val="Calibri"/>
          </rPr>
          <t>The Photon operating system must ensure audit events are flushed to disk at proper intervals.</t>
        </r>
      </text>
    </comment>
    <comment ref="AH7" authorId="0" shapeId="0" xr:uid="{00000000-0006-0000-0500-000023000000}">
      <text>
        <r>
          <rPr>
            <sz val="11"/>
            <rFont val="Calibri"/>
          </rPr>
          <t>The Photon operating system must audit logon attempts for unknown users.</t>
        </r>
      </text>
    </comment>
    <comment ref="AI7" authorId="0" shapeId="0" xr:uid="{00000000-0006-0000-0500-000024000000}">
      <text>
        <r>
          <rPr>
            <sz val="11"/>
            <rFont val="Calibri"/>
          </rPr>
          <t>The Photon operating system must configure the Secure Shell (SSH) SyslogFacility.</t>
        </r>
      </text>
    </comment>
    <comment ref="AJ7" authorId="0" shapeId="0" xr:uid="{00000000-0006-0000-0500-000025000000}">
      <text>
        <r>
          <rPr>
            <sz val="11"/>
            <rFont val="Calibri"/>
          </rPr>
          <t>The Photon operating system must enable Secure Shell (SSH) authentication logging.</t>
        </r>
      </text>
    </comment>
    <comment ref="AK7" authorId="0" shapeId="0" xr:uid="{00000000-0006-0000-0500-000026000000}">
      <text>
        <r>
          <rPr>
            <sz val="11"/>
            <rFont val="Calibri"/>
          </rPr>
          <t>The Photon operating system must audit all account modifications.</t>
        </r>
      </text>
    </comment>
    <comment ref="AL7" authorId="0" shapeId="0" xr:uid="{00000000-0006-0000-0500-000027000000}">
      <text>
        <r>
          <rPr>
            <sz val="11"/>
            <rFont val="Calibri"/>
          </rPr>
          <t>The Photon operating system must configure Secure Shell (SSH) to display the last login immediately after authentication.</t>
        </r>
      </text>
    </comment>
    <comment ref="AM7" authorId="0" shapeId="0" xr:uid="{00000000-0006-0000-0500-000028000000}">
      <text>
        <r>
          <rPr>
            <sz val="11"/>
            <rFont val="Calibri"/>
          </rPr>
          <t>The Photon operating system must generate audit records for all access and modifications to the opasswd file.</t>
        </r>
      </text>
    </comment>
    <comment ref="AN7" authorId="0" shapeId="0" xr:uid="{00000000-0006-0000-0500-000029000000}">
      <text>
        <r>
          <rPr>
            <sz val="11"/>
            <rFont val="Calibri"/>
          </rPr>
          <t>The Photon operating system must enable the rsyslog service.</t>
        </r>
      </text>
    </comment>
    <comment ref="AO7" authorId="0" shapeId="0" xr:uid="{00000000-0006-0000-0500-00002A000000}">
      <text>
        <r>
          <rPr>
            <sz val="11"/>
            <rFont val="Calibri"/>
          </rPr>
          <t>The vCenter Server must produce audit records containing information to establish what type of events occurred.</t>
        </r>
      </text>
    </comment>
    <comment ref="AP7" authorId="0" shapeId="0" xr:uid="{00000000-0006-0000-0500-00002B000000}">
      <text>
        <r>
          <rPr>
            <sz val="11"/>
            <rFont val="Calibri"/>
          </rPr>
          <t>The vCenter Server must provide an immediate real-time alert to the system administrator (SA) and information system security officer (ISSO), at a minimum, on every Single Sign-On (SSO) account action.</t>
        </r>
      </text>
    </comment>
    <comment ref="AQ7" authorId="0" shapeId="0" xr:uid="{00000000-0006-0000-0500-00002C000000}">
      <text>
        <r>
          <rPr>
            <sz val="11"/>
            <rFont val="Calibri"/>
          </rPr>
          <t>The vCenter Server must be configured to send logs to a central log server.</t>
        </r>
      </text>
    </comment>
    <comment ref="AR7" authorId="0" shapeId="0" xr:uid="{00000000-0006-0000-0500-00002D000000}">
      <text>
        <r>
          <rPr>
            <sz val="11"/>
            <rFont val="Calibri"/>
          </rPr>
          <t>The vCenter server must provide an immediate real-time alert to the system administrator (SA) and information system security officer (ISSO), at a minimum, of all audit failure events requiring real-time alerts.</t>
        </r>
      </text>
    </comment>
    <comment ref="AS7" authorId="0" shapeId="0" xr:uid="{00000000-0006-0000-0500-00002E000000}">
      <text>
        <r>
          <rPr>
            <sz val="11"/>
            <rFont val="Calibri"/>
          </rPr>
          <t>The vCenter STS service must initiate session logging upon startup.</t>
        </r>
      </text>
    </comment>
    <comment ref="AT7" authorId="0" shapeId="0" xr:uid="{00000000-0006-0000-0500-00002F000000}">
      <text>
        <r>
          <rPr>
            <sz val="11"/>
            <rFont val="Calibri"/>
          </rPr>
          <t>The vCenter STS service must produce log records containing sufficient information regarding event details.</t>
        </r>
      </text>
    </comment>
    <comment ref="AU7" authorId="0" shapeId="0" xr:uid="{00000000-0006-0000-0500-000030000000}">
      <text>
        <r>
          <rPr>
            <sz val="11"/>
            <rFont val="Calibri"/>
          </rPr>
          <t>The vCenter STS service must offload log records onto a different system or media from the system being logged.</t>
        </r>
      </text>
    </comment>
    <comment ref="H9" authorId="0" shapeId="0" xr:uid="{00000000-0006-0000-0500-00003E000000}">
      <text>
        <r>
          <rPr>
            <sz val="11"/>
            <rFont val="Calibri"/>
          </rPr>
          <t>The ESXi host must implement Secure Boot enforcement.</t>
        </r>
      </text>
    </comment>
    <comment ref="I9" authorId="0" shapeId="0" xr:uid="{00000000-0006-0000-0500-00003F000000}">
      <text>
        <r>
          <rPr>
            <sz val="11"/>
            <rFont val="Calibri"/>
          </rPr>
          <t>The ESXi host must enable Secure Boot.</t>
        </r>
      </text>
    </comment>
    <comment ref="J9" authorId="0" shapeId="0" xr:uid="{00000000-0006-0000-0500-000040000000}">
      <text>
        <r>
          <rPr>
            <sz val="11"/>
            <rFont val="Calibri"/>
          </rPr>
          <t>The ESXi host must require TPM-based configuration encryption.</t>
        </r>
      </text>
    </comment>
    <comment ref="H10" authorId="0" shapeId="0" xr:uid="{00000000-0006-0000-0500-000041000000}">
      <text>
        <r>
          <rPr>
            <sz val="11"/>
            <rFont val="Calibri"/>
          </rPr>
          <t>The ESXi Image Profile and vSphere Installation Bundle (VIB) acceptance level must be verified.</t>
        </r>
      </text>
    </comment>
    <comment ref="I10" authorId="0" shapeId="0" xr:uid="{00000000-0006-0000-0500-000042000000}">
      <text>
        <r>
          <rPr>
            <sz val="11"/>
            <rFont val="Calibri"/>
          </rPr>
          <t>The ESXi host must enforce the exclusive running of executables from approved VIBs.</t>
        </r>
      </text>
    </comment>
    <comment ref="J10" authorId="0" shapeId="0" xr:uid="{00000000-0006-0000-0500-000043000000}">
      <text>
        <r>
          <rPr>
            <sz val="11"/>
            <rFont val="Calibri"/>
          </rPr>
          <t>The Photon operating system must use cryptographic mechanisms to protect the integrity of audit tools.</t>
        </r>
      </text>
    </comment>
    <comment ref="K10" authorId="0" shapeId="0" xr:uid="{00000000-0006-0000-0500-000044000000}">
      <text>
        <r>
          <rPr>
            <sz val="11"/>
            <rFont val="Calibri"/>
          </rPr>
          <t>The Photon operating system TDNF package management tool must cryptographically verify the authenticity of all software packages during installation.</t>
        </r>
      </text>
    </comment>
    <comment ref="L10" authorId="0" shapeId="0" xr:uid="{00000000-0006-0000-0500-000045000000}">
      <text>
        <r>
          <rPr>
            <sz val="11"/>
            <rFont val="Calibri"/>
          </rPr>
          <t>The Photon operating system TDNF package management tool must cryptographically verify the authenticity of all software packages during installation for all repos.</t>
        </r>
      </text>
    </comment>
    <comment ref="M10" authorId="0" shapeId="0" xr:uid="{00000000-0006-0000-0500-000046000000}">
      <text>
        <r>
          <rPr>
            <sz val="11"/>
            <rFont val="Calibri"/>
          </rPr>
          <t>vCenter Server plugins must be verified.</t>
        </r>
      </text>
    </comment>
    <comment ref="N10" authorId="0" shapeId="0" xr:uid="{00000000-0006-0000-0500-000047000000}">
      <text>
        <r>
          <rPr>
            <sz val="11"/>
            <rFont val="Calibri"/>
          </rPr>
          <t>The vCenter server must enable the OVF security policy for content libraries.</t>
        </r>
      </text>
    </comment>
    <comment ref="O10" authorId="0" shapeId="0" xr:uid="{00000000-0006-0000-0500-000048000000}">
      <text>
        <r>
          <rPr>
            <sz val="11"/>
            <rFont val="Calibri"/>
          </rPr>
          <t>The Photon operating system must configure AIDE to detect changes to baseline configurations.</t>
        </r>
      </text>
    </comment>
    <comment ref="H13" authorId="0" shapeId="0" xr:uid="{00000000-0006-0000-0500-000049000000}">
      <text>
        <r>
          <rPr>
            <sz val="11"/>
            <rFont val="Calibri"/>
          </rPr>
          <t>Virtual machines (VMs) must have copy operations disabled.</t>
        </r>
      </text>
    </comment>
    <comment ref="I13" authorId="0" shapeId="0" xr:uid="{00000000-0006-0000-0500-00004A000000}">
      <text>
        <r>
          <rPr>
            <sz val="11"/>
            <rFont val="Calibri"/>
          </rPr>
          <t>Virtual machines (VMs) must have drag and drop operations disabled.</t>
        </r>
      </text>
    </comment>
    <comment ref="J13" authorId="0" shapeId="0" xr:uid="{00000000-0006-0000-0500-00004B000000}">
      <text>
        <r>
          <rPr>
            <sz val="11"/>
            <rFont val="Calibri"/>
          </rPr>
          <t>Virtual machines (VMs) must have paste operations disabled.</t>
        </r>
      </text>
    </comment>
    <comment ref="K13" authorId="0" shapeId="0" xr:uid="{00000000-0006-0000-0500-00004C000000}">
      <text>
        <r>
          <rPr>
            <sz val="11"/>
            <rFont val="Calibri"/>
          </rPr>
          <t>The vCenter Server must disable the Customer Experience Improvement Program (CEIP).</t>
        </r>
      </text>
    </comment>
    <comment ref="H14" authorId="0" shapeId="0" xr:uid="{00000000-0006-0000-0500-00004D000000}">
      <text>
        <r>
          <rPr>
            <sz val="11"/>
            <rFont val="Calibri"/>
          </rPr>
          <t xml:space="preserve">Virtual machines (VMs) must disable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t>
        </r>
      </text>
    </comment>
    <comment ref="I14" authorId="0" shapeId="0" xr:uid="{00000000-0006-0000-0500-00004E000000}">
      <text>
        <r>
          <rPr>
            <sz val="11"/>
            <rFont val="Calibri"/>
          </rPr>
          <t>Virtual machines (VMs) must disable 3D features when not required.</t>
        </r>
      </text>
    </comment>
    <comment ref="J14" authorId="0" shapeId="0" xr:uid="{00000000-0006-0000-0500-00004F000000}">
      <text>
        <r>
          <rPr>
            <sz val="11"/>
            <rFont val="Calibri"/>
          </rPr>
          <t>Virtual machines (VMs) must disable DirectPath I/O devices when not required.</t>
        </r>
      </text>
    </comment>
    <comment ref="K14" authorId="0" shapeId="0" xr:uid="{00000000-0006-0000-0500-000050000000}">
      <text>
        <r>
          <rPr>
            <sz val="11"/>
            <rFont val="Calibri"/>
          </rPr>
          <t>The ESXi host must be configured to disable nonessential capabilities by disabling the Managed Object Browser (MOB).</t>
        </r>
      </text>
    </comment>
    <comment ref="L14" authorId="0" shapeId="0" xr:uid="{00000000-0006-0000-0500-000051000000}">
      <text>
        <r>
          <rPr>
            <sz val="11"/>
            <rFont val="Calibri"/>
          </rPr>
          <t>The ESXi host must be configured to disable nonessential capabilities by disabling Secure Shell (SSH).</t>
        </r>
      </text>
    </comment>
    <comment ref="M14" authorId="0" shapeId="0" xr:uid="{00000000-0006-0000-0500-000052000000}">
      <text>
        <r>
          <rPr>
            <sz val="11"/>
            <rFont val="Calibri"/>
          </rPr>
          <t>The ESXi host must be configured to disable nonessential capabilities by disabling the ESXi shell.</t>
        </r>
      </text>
    </comment>
    <comment ref="N14" authorId="0" shapeId="0" xr:uid="{00000000-0006-0000-0500-000053000000}">
      <text>
        <r>
          <rPr>
            <sz val="11"/>
            <rFont val="Calibri"/>
          </rPr>
          <t>The ESXi host must disable Simple Network Management Protocol (SNMP) v1 and v2c.</t>
        </r>
      </text>
    </comment>
    <comment ref="O14" authorId="0" shapeId="0" xr:uid="{00000000-0006-0000-0500-000054000000}">
      <text>
        <r>
          <rPr>
            <sz val="11"/>
            <rFont val="Calibri"/>
          </rPr>
          <t>The ESXi host must restrict use of the dvFilter network application programming interface (API).</t>
        </r>
      </text>
    </comment>
    <comment ref="P14" authorId="0" shapeId="0" xr:uid="{00000000-0006-0000-0500-000055000000}">
      <text>
        <r>
          <rPr>
            <sz val="11"/>
            <rFont val="Calibri"/>
          </rPr>
          <t>The ESXi Common Information Model (CIM) service must be disabled.</t>
        </r>
      </text>
    </comment>
    <comment ref="Q14" authorId="0" shapeId="0" xr:uid="{00000000-0006-0000-0500-000056000000}">
      <text>
        <r>
          <rPr>
            <sz val="11"/>
            <rFont val="Calibri"/>
          </rPr>
          <t>The ESXi host OpenSLP service must be disabled.</t>
        </r>
      </text>
    </comment>
    <comment ref="R14" authorId="0" shapeId="0" xr:uid="{00000000-0006-0000-0500-000057000000}">
      <text>
        <r>
          <rPr>
            <sz val="11"/>
            <rFont val="Calibri"/>
          </rPr>
          <t>The Photon operating system must not have the telnet package installed.</t>
        </r>
      </text>
    </comment>
    <comment ref="S14" authorId="0" shapeId="0" xr:uid="{00000000-0006-0000-0500-000058000000}">
      <text>
        <r>
          <rPr>
            <sz val="11"/>
            <rFont val="Calibri"/>
          </rPr>
          <t>The Photon operating system must disable unnecessary kernel modules.</t>
        </r>
      </text>
    </comment>
    <comment ref="T14" authorId="0" shapeId="0" xr:uid="{00000000-0006-0000-0500-000059000000}">
      <text>
        <r>
          <rPr>
            <sz val="11"/>
            <rFont val="Calibri"/>
          </rPr>
          <t>The Photon operating system must remove all software components after updated versions have been installed.</t>
        </r>
      </text>
    </comment>
    <comment ref="U14" authorId="0" shapeId="0" xr:uid="{00000000-0006-0000-0500-00005A000000}">
      <text>
        <r>
          <rPr>
            <sz val="11"/>
            <rFont val="Calibri"/>
          </rPr>
          <t>The Photon operating system must disable the debug-shell service.</t>
        </r>
      </text>
    </comment>
    <comment ref="V14" authorId="0" shapeId="0" xr:uid="{00000000-0006-0000-0500-00005B000000}">
      <text>
        <r>
          <rPr>
            <sz val="11"/>
            <rFont val="Calibri"/>
          </rPr>
          <t>The Photon operating system must be configured so that the x86 Ctrl-Alt-Delete key sequence is disabled on the command line.</t>
        </r>
      </text>
    </comment>
    <comment ref="W14" authorId="0" shapeId="0" xr:uid="{00000000-0006-0000-0500-00005C000000}">
      <text>
        <r>
          <rPr>
            <sz val="11"/>
            <rFont val="Calibri"/>
          </rPr>
          <t>The Photon operating system must disable systemd fallback DNS.</t>
        </r>
      </text>
    </comment>
    <comment ref="X14" authorId="0" shapeId="0" xr:uid="{00000000-0006-0000-0500-00005D000000}">
      <text>
        <r>
          <rPr>
            <sz val="11"/>
            <rFont val="Calibri"/>
          </rPr>
          <t>The vCenter server must disable SNMPv1/2 receivers.</t>
        </r>
      </text>
    </comment>
    <comment ref="Y14" authorId="0" shapeId="0" xr:uid="{00000000-0006-0000-0500-00005E000000}">
      <text>
        <r>
          <rPr>
            <sz val="11"/>
            <rFont val="Calibri"/>
          </rPr>
          <t>The vCenter Server must disable the distributed virtual switch health check.</t>
        </r>
      </text>
    </comment>
    <comment ref="Z14" authorId="0" shapeId="0" xr:uid="{00000000-0006-0000-0500-00005F000000}">
      <text>
        <r>
          <rPr>
            <sz val="11"/>
            <rFont val="Calibri"/>
          </rPr>
          <t>The vCenter Server must disable Username/Password and Windows Integrated Authentication.</t>
        </r>
      </text>
    </comment>
    <comment ref="AA14" authorId="0" shapeId="0" xr:uid="{00000000-0006-0000-0500-000060000000}">
      <text>
        <r>
          <rPr>
            <sz val="11"/>
            <rFont val="Calibri"/>
          </rPr>
          <t>The vCenter Server must disable CDP/LLDP on distributed switches.</t>
        </r>
      </text>
    </comment>
    <comment ref="AB14" authorId="0" shapeId="0" xr:uid="{00000000-0006-0000-0500-000061000000}">
      <text>
        <r>
          <rPr>
            <sz val="11"/>
            <rFont val="Calibri"/>
          </rPr>
          <t>The vCenter Server must disable Secure Shell (SSH) access.</t>
        </r>
      </text>
    </comment>
    <comment ref="AC14" authorId="0" shapeId="0" xr:uid="{00000000-0006-0000-0500-000062000000}">
      <text>
        <r>
          <rPr>
            <sz val="11"/>
            <rFont val="Calibri"/>
          </rPr>
          <t>The vCenter STS service shutdown port must be disabled.</t>
        </r>
      </text>
    </comment>
    <comment ref="AD14" authorId="0" shapeId="0" xr:uid="{00000000-0006-0000-0500-000063000000}">
      <text>
        <r>
          <rPr>
            <sz val="11"/>
            <rFont val="Calibri"/>
          </rPr>
          <t>The vCenter STS service must have Autodeploy disabled.</t>
        </r>
      </text>
    </comment>
    <comment ref="AE14" authorId="0" shapeId="0" xr:uid="{00000000-0006-0000-0500-000064000000}">
      <text>
        <r>
          <rPr>
            <sz val="11"/>
            <rFont val="Calibri"/>
          </rPr>
          <t>The vCenter STS service example applications must be removed.</t>
        </r>
      </text>
    </comment>
    <comment ref="AF14" authorId="0" shapeId="0" xr:uid="{00000000-0006-0000-0500-000065000000}">
      <text>
        <r>
          <rPr>
            <sz val="11"/>
            <rFont val="Calibri"/>
          </rPr>
          <t>The vCenter STS service default ROOT web application must be removed.</t>
        </r>
      </text>
    </comment>
    <comment ref="AG14" authorId="0" shapeId="0" xr:uid="{00000000-0006-0000-0500-000066000000}">
      <text>
        <r>
          <rPr>
            <sz val="11"/>
            <rFont val="Calibri"/>
          </rPr>
          <t>The vCenter STS service default documentation must be removed.</t>
        </r>
      </text>
    </comment>
    <comment ref="AH14" authorId="0" shapeId="0" xr:uid="{00000000-0006-0000-0500-000067000000}">
      <text>
        <r>
          <rPr>
            <sz val="11"/>
            <rFont val="Calibri"/>
          </rPr>
          <t>The vCenter STS service manager webapp must be removed.</t>
        </r>
      </text>
    </comment>
    <comment ref="AI14" authorId="0" shapeId="0" xr:uid="{00000000-0006-0000-0500-000068000000}">
      <text>
        <r>
          <rPr>
            <sz val="11"/>
            <rFont val="Calibri"/>
          </rPr>
          <t>The vCenter STS service host-manager webapp must be removed.</t>
        </r>
      </text>
    </comment>
    <comment ref="AJ14" authorId="0" shapeId="0" xr:uid="{00000000-0006-0000-0500-000069000000}">
      <text>
        <r>
          <rPr>
            <sz val="11"/>
            <rFont val="Calibri"/>
          </rPr>
          <t>The vCenter ESX Agent Manager service shutdown port must be disabled.</t>
        </r>
      </text>
    </comment>
    <comment ref="AK14" authorId="0" shapeId="0" xr:uid="{00000000-0006-0000-0500-00006A000000}">
      <text>
        <r>
          <rPr>
            <sz val="11"/>
            <rFont val="Calibri"/>
          </rPr>
          <t>The vCenter ESX Agent Manager service must have Autodeploy disabled.</t>
        </r>
      </text>
    </comment>
    <comment ref="AL14" authorId="0" shapeId="0" xr:uid="{00000000-0006-0000-0500-00006B000000}">
      <text>
        <r>
          <rPr>
            <sz val="11"/>
            <rFont val="Calibri"/>
          </rPr>
          <t>The vCenter ESX Agent Manager service example applications must be removed.</t>
        </r>
      </text>
    </comment>
    <comment ref="AM14" authorId="0" shapeId="0" xr:uid="{00000000-0006-0000-0500-00006C000000}">
      <text>
        <r>
          <rPr>
            <sz val="11"/>
            <rFont val="Calibri"/>
          </rPr>
          <t>The vCenter ESX Agent Manager service default ROOT web application must be removed.</t>
        </r>
      </text>
    </comment>
    <comment ref="AN14" authorId="0" shapeId="0" xr:uid="{00000000-0006-0000-0500-00006D000000}">
      <text>
        <r>
          <rPr>
            <sz val="11"/>
            <rFont val="Calibri"/>
          </rPr>
          <t>The vCenter ESX Agent Manager service default documentation must be removed.</t>
        </r>
      </text>
    </comment>
    <comment ref="AO14" authorId="0" shapeId="0" xr:uid="{00000000-0006-0000-0500-00006E000000}">
      <text>
        <r>
          <rPr>
            <sz val="11"/>
            <rFont val="Calibri"/>
          </rPr>
          <t>The vCenter ESX Agent Manager service manager webapp must be removed.</t>
        </r>
      </text>
    </comment>
    <comment ref="AP14" authorId="0" shapeId="0" xr:uid="{00000000-0006-0000-0500-00006F000000}">
      <text>
        <r>
          <rPr>
            <sz val="11"/>
            <rFont val="Calibri"/>
          </rPr>
          <t>The vCenter ESX Agent Manager service host-manager webapp must be removed.</t>
        </r>
      </text>
    </comment>
    <comment ref="AQ14" authorId="0" shapeId="0" xr:uid="{00000000-0006-0000-0500-000070000000}">
      <text>
        <r>
          <rPr>
            <sz val="11"/>
            <rFont val="Calibri"/>
          </rPr>
          <t>The vCenter Lookup service shutdown port must be disabled.</t>
        </r>
      </text>
    </comment>
    <comment ref="AR14" authorId="0" shapeId="0" xr:uid="{00000000-0006-0000-0500-000071000000}">
      <text>
        <r>
          <rPr>
            <sz val="11"/>
            <rFont val="Calibri"/>
          </rPr>
          <t>The vCenter Lookup service must have Autodeploy disabled.</t>
        </r>
      </text>
    </comment>
    <comment ref="AS14" authorId="0" shapeId="0" xr:uid="{00000000-0006-0000-0500-000072000000}">
      <text>
        <r>
          <rPr>
            <sz val="11"/>
            <rFont val="Calibri"/>
          </rPr>
          <t>The vCenter Lookup service example applications must be removed.</t>
        </r>
      </text>
    </comment>
    <comment ref="AT14" authorId="0" shapeId="0" xr:uid="{00000000-0006-0000-0500-000073000000}">
      <text>
        <r>
          <rPr>
            <sz val="11"/>
            <rFont val="Calibri"/>
          </rPr>
          <t>The vCenter Lookup service default ROOT web application must be removed.</t>
        </r>
      </text>
    </comment>
    <comment ref="AU14" authorId="0" shapeId="0" xr:uid="{00000000-0006-0000-0500-000074000000}">
      <text>
        <r>
          <rPr>
            <sz val="11"/>
            <rFont val="Calibri"/>
          </rPr>
          <t>The vCenter Lookup service default documentation must be removed.</t>
        </r>
      </text>
    </comment>
    <comment ref="H16" authorId="0" shapeId="0" xr:uid="{00000000-0006-0000-0500-000075000000}">
      <text>
        <r>
          <rPr>
            <sz val="11"/>
            <rFont val="Calibri"/>
          </rPr>
          <t>Virtual machines (VMs) must enable encryption for vMotion.</t>
        </r>
      </text>
    </comment>
    <comment ref="I16" authorId="0" shapeId="0" xr:uid="{00000000-0006-0000-0500-000076000000}">
      <text>
        <r>
          <rPr>
            <sz val="11"/>
            <rFont val="Calibri"/>
          </rPr>
          <t>Virtual machines (VMs) must enable encryption for Fault Tolerance.</t>
        </r>
      </text>
    </comment>
    <comment ref="J16" authorId="0" shapeId="0" xr:uid="{00000000-0006-0000-0500-000077000000}">
      <text>
        <r>
          <rPr>
            <sz val="11"/>
            <rFont val="Calibri"/>
          </rPr>
          <t>The ESXi host Secure Shell (SSH) daemon must use FIPS 140-2 validated cryptographic modules to protect the confidentiality of remote access sessions.</t>
        </r>
      </text>
    </comment>
    <comment ref="K16" authorId="0" shapeId="0" xr:uid="{00000000-0006-0000-0500-000078000000}">
      <text>
        <r>
          <rPr>
            <sz val="11"/>
            <rFont val="Calibri"/>
          </rPr>
          <t>The ESXi host must protect the confidentiality and integrity of transmitted information by isolating vMotion traffic.</t>
        </r>
      </text>
    </comment>
    <comment ref="L16" authorId="0" shapeId="0" xr:uid="{00000000-0006-0000-0500-000079000000}">
      <text>
        <r>
          <rPr>
            <sz val="11"/>
            <rFont val="Calibri"/>
          </rPr>
          <t>The ESXi host Secure Shell (SSH) daemon must be configured to only use FIPS 140-2 validated ciphers.</t>
        </r>
      </text>
    </comment>
    <comment ref="M16" authorId="0" shapeId="0" xr:uid="{00000000-0006-0000-0500-00007A000000}">
      <text>
        <r>
          <rPr>
            <sz val="11"/>
            <rFont val="Calibri"/>
          </rPr>
          <t>The ESXi host must verify certificates for SSL syslog endpoints.</t>
        </r>
      </text>
    </comment>
    <comment ref="N16" authorId="0" shapeId="0" xr:uid="{00000000-0006-0000-0500-00007B000000}">
      <text>
        <r>
          <rPr>
            <sz val="11"/>
            <rFont val="Calibri"/>
          </rPr>
          <t>The ESXi host must enable volatile key destruction.</t>
        </r>
      </text>
    </comment>
    <comment ref="O16" authorId="0" shapeId="0" xr:uid="{00000000-0006-0000-0500-00007C000000}">
      <text>
        <r>
          <rPr>
            <sz val="11"/>
            <rFont val="Calibri"/>
          </rPr>
          <t>The ESXi host must use DOD-approved certificates.</t>
        </r>
      </text>
    </comment>
    <comment ref="P16" authorId="0" shapeId="0" xr:uid="{00000000-0006-0000-0500-00007D000000}">
      <text>
        <r>
          <rPr>
            <sz val="11"/>
            <rFont val="Calibri"/>
          </rPr>
          <t>The ESXi host must enable strict x509 verification for SSL syslog endpoints.</t>
        </r>
      </text>
    </comment>
    <comment ref="Q16" authorId="0" shapeId="0" xr:uid="{00000000-0006-0000-0500-00007E000000}">
      <text>
        <r>
          <rPr>
            <sz val="11"/>
            <rFont val="Calibri"/>
          </rPr>
          <t>The ESXi host must require TPM-based configuration encryption.</t>
        </r>
      </text>
    </comment>
    <comment ref="R16" authorId="0" shapeId="0" xr:uid="{00000000-0006-0000-0500-00007F000000}">
      <text>
        <r>
          <rPr>
            <sz val="11"/>
            <rFont val="Calibri"/>
          </rPr>
          <t>The Photon operating system must have the OpenSSL FIPS provider installed to protect the confidentiality of remote access sessions.</t>
        </r>
      </text>
    </comment>
    <comment ref="S16" authorId="0" shapeId="0" xr:uid="{00000000-0006-0000-0500-00008000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T16" authorId="0" shapeId="0" xr:uid="{00000000-0006-0000-0500-000081000000}">
      <text>
        <r>
          <rPr>
            <sz val="11"/>
            <rFont val="Calibri"/>
          </rPr>
          <t>The Photon operating system must implement only approved ciphers to protect the integrity of remote access sessions.</t>
        </r>
      </text>
    </comment>
    <comment ref="U16" authorId="0" shapeId="0" xr:uid="{00000000-0006-0000-0500-00008200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V16" authorId="0" shapeId="0" xr:uid="{00000000-0006-0000-0500-000083000000}">
      <text>
        <r>
          <rPr>
            <sz val="11"/>
            <rFont val="Calibri"/>
          </rPr>
          <t>The Photon operating system must implement only approved Message Authentication Codes (MACs) to protect the integrity of remote access sessions.</t>
        </r>
      </text>
    </comment>
    <comment ref="W16" authorId="0" shapeId="0" xr:uid="{00000000-0006-0000-0500-000084000000}">
      <text>
        <r>
          <rPr>
            <sz val="11"/>
            <rFont val="Calibri"/>
          </rPr>
          <t>The vCenter Server must enable FIPS-validated cryptography.</t>
        </r>
      </text>
    </comment>
    <comment ref="X16" authorId="0" shapeId="0" xr:uid="{00000000-0006-0000-0500-000085000000}">
      <text>
        <r>
          <rPr>
            <sz val="11"/>
            <rFont val="Calibri"/>
          </rPr>
          <t>The vCenter Server Machine Secure Sockets Layer (SSL) certificate must be issued by a DOD certificate authority.</t>
        </r>
      </text>
    </comment>
    <comment ref="Y16" authorId="0" shapeId="0" xr:uid="{00000000-0006-0000-0500-000086000000}">
      <text>
        <r>
          <rPr>
            <sz val="11"/>
            <rFont val="Calibri"/>
          </rPr>
          <t>The vCenter Server must enable data at rest encryption for vSAN.</t>
        </r>
      </text>
    </comment>
    <comment ref="Z16" authorId="0" shapeId="0" xr:uid="{00000000-0006-0000-0500-000087000000}">
      <text>
        <r>
          <rPr>
            <sz val="11"/>
            <rFont val="Calibri"/>
          </rPr>
          <t>The vCenter Server must only send NetFlow traffic to authorized collectors.</t>
        </r>
      </text>
    </comment>
    <comment ref="AA16" authorId="0" shapeId="0" xr:uid="{00000000-0006-0000-0500-000088000000}">
      <text>
        <r>
          <rPr>
            <sz val="11"/>
            <rFont val="Calibri"/>
          </rPr>
          <t>The vCenter Server must have new Key Encryption Keys (KEKs) reissued at regular intervals for vSAN encrypted datastore(s).</t>
        </r>
      </text>
    </comment>
    <comment ref="AB16" authorId="0" shapeId="0" xr:uid="{00000000-0006-0000-0500-000089000000}">
      <text>
        <r>
          <rPr>
            <sz val="11"/>
            <rFont val="Calibri"/>
          </rPr>
          <t>The vCenter Server must use secure Lightweight Directory Access Protocol (LDAPS) when adding an LDAP identity source.</t>
        </r>
      </text>
    </comment>
    <comment ref="AC16" authorId="0" shapeId="0" xr:uid="{00000000-0006-0000-0500-00008A000000}">
      <text>
        <r>
          <rPr>
            <sz val="11"/>
            <rFont val="Calibri"/>
          </rPr>
          <t>The vCenter server Native Key Provider must be backed up with a strong password.</t>
        </r>
      </text>
    </comment>
    <comment ref="AD16" authorId="0" shapeId="0" xr:uid="{00000000-0006-0000-0500-00008B000000}">
      <text>
        <r>
          <rPr>
            <sz val="11"/>
            <rFont val="Calibri"/>
          </rPr>
          <t>The vCenter Server must remove unauthorized port mirroring sessions on distributed switches.</t>
        </r>
      </text>
    </comment>
    <comment ref="AE16" authorId="0" shapeId="0" xr:uid="{00000000-0006-0000-0500-00008C000000}">
      <text>
        <r>
          <rPr>
            <sz val="11"/>
            <rFont val="Calibri"/>
          </rPr>
          <t>The vCenter Server must enable data in transit encryption for vSAN.</t>
        </r>
      </text>
    </comment>
    <comment ref="AF16" authorId="0" shapeId="0" xr:uid="{00000000-0006-0000-0500-00008D000000}">
      <text>
        <r>
          <rPr>
            <sz val="11"/>
            <rFont val="Calibri"/>
          </rPr>
          <t>The vCenter VAMI service must use cryptography to protect the integrity of remote sessions.</t>
        </r>
      </text>
    </comment>
    <comment ref="AG16" authorId="0" shapeId="0" xr:uid="{00000000-0006-0000-0500-00008E000000}">
      <text>
        <r>
          <rPr>
            <sz val="11"/>
            <rFont val="Calibri"/>
          </rPr>
          <t>The vCenter VAMI service must restrict access to the web server</t>
        </r>
        <r>
          <rPr>
            <sz val="11"/>
            <color rgb="FF000000"/>
            <rFont val="Calibri"/>
          </rPr>
          <t>'</t>
        </r>
        <r>
          <rPr>
            <sz val="11"/>
            <color rgb="FF000000"/>
            <rFont val="Calibri"/>
          </rPr>
          <t>s private key.</t>
        </r>
      </text>
    </comment>
    <comment ref="AH16" authorId="0" shapeId="0" xr:uid="{00000000-0006-0000-0500-00008F000000}">
      <text>
        <r>
          <rPr>
            <sz val="11"/>
            <rFont val="Calibri"/>
          </rPr>
          <t>The vCenter VAMI service must disable client initiated TLS renegotiation.</t>
        </r>
      </text>
    </comment>
    <comment ref="AI16" authorId="0" shapeId="0" xr:uid="{00000000-0006-0000-0500-000090000000}">
      <text>
        <r>
          <rPr>
            <sz val="11"/>
            <rFont val="Calibri"/>
          </rPr>
          <t>The vCenter VAMI service must implement HTTP Strict Transport Security (HSTS).</t>
        </r>
      </text>
    </comment>
    <comment ref="AJ16" authorId="0" shapeId="0" xr:uid="{00000000-0006-0000-0500-000091000000}">
      <text>
        <r>
          <rPr>
            <sz val="11"/>
            <rFont val="Calibri"/>
          </rPr>
          <t>The vCenter Envoy service private key file must be protected from unauthorized access.</t>
        </r>
      </text>
    </comment>
    <comment ref="AK16" authorId="0" shapeId="0" xr:uid="{00000000-0006-0000-0500-000092000000}">
      <text>
        <r>
          <rPr>
            <sz val="11"/>
            <rFont val="Calibri"/>
          </rPr>
          <t>The vCenter PostgreSQL service must encrypt passwords for user authentication.</t>
        </r>
      </text>
    </comment>
    <comment ref="AL16" authorId="0" shapeId="0" xr:uid="{00000000-0006-0000-0500-000093000000}">
      <text>
        <r>
          <rPr>
            <sz val="11"/>
            <rFont val="Calibri"/>
          </rPr>
          <t>The ESXi host must use DOD-approved encryption to protect the confidentiality of network sessions.</t>
        </r>
      </text>
    </comment>
    <comment ref="AM16" authorId="0" shapeId="0" xr:uid="{00000000-0006-0000-0500-000094000000}">
      <text>
        <r>
          <rPr>
            <sz val="11"/>
            <rFont val="Calibri"/>
          </rPr>
          <t>The ESXi host must disable key persistence.</t>
        </r>
      </text>
    </comment>
    <comment ref="AN16" authorId="0" shapeId="0" xr:uid="{00000000-0006-0000-0500-000095000000}">
      <text>
        <r>
          <rPr>
            <sz val="11"/>
            <rFont val="Calibri"/>
          </rPr>
          <t>The vCenter Server must use DOD-approved encryption to protect the confidentiality of network sessions.</t>
        </r>
      </text>
    </comment>
    <comment ref="H19" authorId="0" shapeId="0" xr:uid="{00000000-0006-0000-0500-000096000000}">
      <text>
        <r>
          <rPr>
            <sz val="11"/>
            <rFont val="Calibri"/>
          </rPr>
          <t>The Photon operating system must implement address space layout randomization to protect its memory from unauthorized code execution.</t>
        </r>
      </text>
    </comment>
    <comment ref="H20" authorId="0" shapeId="0" xr:uid="{00000000-0006-0000-0500-000097000000}">
      <text>
        <r>
          <rPr>
            <sz val="11"/>
            <rFont val="Calibri"/>
          </rPr>
          <t>The ESXi host Secure Shell (SSH) daemon must be configured to not allow gateway ports.</t>
        </r>
      </text>
    </comment>
    <comment ref="I20" authorId="0" shapeId="0" xr:uid="{00000000-0006-0000-0500-000098000000}">
      <text>
        <r>
          <rPr>
            <sz val="11"/>
            <rFont val="Calibri"/>
          </rPr>
          <t>The ESXi host Secure Shell (SSH) daemon must not permit tunnels.</t>
        </r>
      </text>
    </comment>
    <comment ref="J20" authorId="0" shapeId="0" xr:uid="{00000000-0006-0000-0500-000099000000}">
      <text>
        <r>
          <rPr>
            <sz val="11"/>
            <rFont val="Calibri"/>
          </rPr>
          <t>The ESXi host must configure the firewall to block network traffic by default.</t>
        </r>
      </text>
    </comment>
    <comment ref="K20" authorId="0" shapeId="0" xr:uid="{00000000-0006-0000-0500-00009A000000}">
      <text>
        <r>
          <rPr>
            <sz val="11"/>
            <rFont val="Calibri"/>
          </rPr>
          <t>The ESXi host must configure virtual switch security policies to reject forged transmits.</t>
        </r>
      </text>
    </comment>
    <comment ref="L20" authorId="0" shapeId="0" xr:uid="{00000000-0006-0000-0500-00009B000000}">
      <text>
        <r>
          <rPr>
            <sz val="11"/>
            <rFont val="Calibri"/>
          </rPr>
          <t>The ESXi host must configure virtual switch security policies to reject Media Access Control (MAC) address changes.</t>
        </r>
      </text>
    </comment>
    <comment ref="M20" authorId="0" shapeId="0" xr:uid="{00000000-0006-0000-0500-00009C000000}">
      <text>
        <r>
          <rPr>
            <sz val="11"/>
            <rFont val="Calibri"/>
          </rPr>
          <t>The ESXi host must configure virtual switch security policies to reject promiscuous mode requests.</t>
        </r>
      </text>
    </comment>
    <comment ref="N20" authorId="0" shapeId="0" xr:uid="{00000000-0006-0000-0500-00009D000000}">
      <text>
        <r>
          <rPr>
            <sz val="11"/>
            <rFont val="Calibri"/>
          </rPr>
          <t>The ESXi host Secure Shell (SSH) daemon must disable port forwarding.</t>
        </r>
      </text>
    </comment>
    <comment ref="O20" authorId="0" shapeId="0" xr:uid="{00000000-0006-0000-0500-00009E000000}">
      <text>
        <r>
          <rPr>
            <sz val="11"/>
            <rFont val="Calibri"/>
          </rPr>
          <t>The ESXi host must configure the firewall to restrict access to services running on the host.</t>
        </r>
      </text>
    </comment>
    <comment ref="P20" authorId="0" shapeId="0" xr:uid="{00000000-0006-0000-0500-00009F000000}">
      <text>
        <r>
          <rPr>
            <sz val="11"/>
            <rFont val="Calibri"/>
          </rPr>
          <t>The Photon operating system must configure Secure Shell (SSH) to restrict AllowTcpForwarding.</t>
        </r>
      </text>
    </comment>
    <comment ref="Q20" authorId="0" shapeId="0" xr:uid="{00000000-0006-0000-0500-0000A0000000}">
      <text>
        <r>
          <rPr>
            <sz val="11"/>
            <rFont val="Calibri"/>
          </rPr>
          <t>The vCenter Server must manage excess capacity, bandwidth, or other redundancy to limit the effects of information flooding types of denial-of-service (DoS) attacks by enabling Network I/O Control (NIOC).</t>
        </r>
      </text>
    </comment>
    <comment ref="R20" authorId="0" shapeId="0" xr:uid="{00000000-0006-0000-0500-0000A1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S20" authorId="0" shapeId="0" xr:uid="{00000000-0006-0000-0500-0000A2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T20" authorId="0" shapeId="0" xr:uid="{00000000-0006-0000-0500-0000A300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H21" authorId="0" shapeId="0" xr:uid="{00000000-0006-0000-0500-0000A4000000}">
      <text>
        <r>
          <rPr>
            <sz val="11"/>
            <rFont val="Calibri"/>
          </rPr>
          <t>The ESXi host must enable lockdown mode.</t>
        </r>
      </text>
    </comment>
    <comment ref="H22" authorId="0" shapeId="0" xr:uid="{00000000-0006-0000-0500-0000A5000000}">
      <text>
        <r>
          <rPr>
            <sz val="11"/>
            <rFont val="Calibri"/>
          </rPr>
          <t>Virtual machines (VMs) must remove unneeded floppy devices.</t>
        </r>
      </text>
    </comment>
    <comment ref="I22" authorId="0" shapeId="0" xr:uid="{00000000-0006-0000-0500-0000A6000000}">
      <text>
        <r>
          <rPr>
            <sz val="11"/>
            <rFont val="Calibri"/>
          </rPr>
          <t>Virtual machines (VMs) must remove unneeded CD/DVD devices.</t>
        </r>
      </text>
    </comment>
    <comment ref="J22" authorId="0" shapeId="0" xr:uid="{00000000-0006-0000-0500-0000A7000000}">
      <text>
        <r>
          <rPr>
            <sz val="11"/>
            <rFont val="Calibri"/>
          </rPr>
          <t>Virtual machines (VMs) must remove unneeded parallel devices.</t>
        </r>
      </text>
    </comment>
    <comment ref="K22" authorId="0" shapeId="0" xr:uid="{00000000-0006-0000-0500-0000A8000000}">
      <text>
        <r>
          <rPr>
            <sz val="11"/>
            <rFont val="Calibri"/>
          </rPr>
          <t>Virtual machines (VMs) must remove unneeded serial devices.</t>
        </r>
      </text>
    </comment>
    <comment ref="L22" authorId="0" shapeId="0" xr:uid="{00000000-0006-0000-0500-0000A9000000}">
      <text>
        <r>
          <rPr>
            <sz val="11"/>
            <rFont val="Calibri"/>
          </rPr>
          <t>Virtual machines (VMs) must remove unneeded USB devices.</t>
        </r>
      </text>
    </comment>
    <comment ref="H24" authorId="0" shapeId="0" xr:uid="{00000000-0006-0000-0500-0000AA000000}">
      <text>
        <r>
          <rPr>
            <sz val="11"/>
            <rFont val="Calibri"/>
          </rPr>
          <t>The vCenter Server must require multifactor authentication.</t>
        </r>
      </text>
    </comment>
    <comment ref="I24" authorId="0" shapeId="0" xr:uid="{00000000-0006-0000-0500-0000AB000000}">
      <text>
        <r>
          <rPr>
            <sz val="11"/>
            <rFont val="Calibri"/>
          </rPr>
          <t>The vCenter Server must enable revocation checking for certificate-based authentication.</t>
        </r>
      </text>
    </comment>
    <comment ref="H26" authorId="0" shapeId="0" xr:uid="{00000000-0006-0000-0500-0000AC000000}">
      <text>
        <r>
          <rPr>
            <sz val="11"/>
            <rFont val="Calibri"/>
          </rPr>
          <t>The ESXi host must protect the confidentiality and integrity of transmitted information by isolating ESXi management traffic.</t>
        </r>
      </text>
    </comment>
    <comment ref="I26" authorId="0" shapeId="0" xr:uid="{00000000-0006-0000-0500-0000AD000000}">
      <text>
        <r>
          <rPr>
            <sz val="11"/>
            <rFont val="Calibri"/>
          </rPr>
          <t>The ESXi host must protect the confidentiality and integrity of transmitted information by isolating IP-based storage traffic.</t>
        </r>
      </text>
    </comment>
    <comment ref="J26" authorId="0" shapeId="0" xr:uid="{00000000-0006-0000-0500-0000AE000000}">
      <text>
        <r>
          <rPr>
            <sz val="11"/>
            <rFont val="Calibri"/>
          </rPr>
          <t>The ESXi host must restrict the use of Virtual Guest Tagging (VGT) on standard switches.</t>
        </r>
      </text>
    </comment>
    <comment ref="K26" authorId="0" shapeId="0" xr:uid="{00000000-0006-0000-0500-0000AF000000}">
      <text>
        <r>
          <rPr>
            <sz val="11"/>
            <rFont val="Calibri"/>
          </rPr>
          <t>The vCenter Server must configure all port groups to a value other than that of the native virtual local area network (VLAN).</t>
        </r>
      </text>
    </comment>
    <comment ref="L26" authorId="0" shapeId="0" xr:uid="{00000000-0006-0000-0500-0000B0000000}">
      <text>
        <r>
          <rPr>
            <sz val="11"/>
            <rFont val="Calibri"/>
          </rPr>
          <t>The vCenter Server must not configure VLAN Trunking unless Virtual Guest Tagging (VGT) is required and authorized.</t>
        </r>
      </text>
    </comment>
    <comment ref="M26" authorId="0" shapeId="0" xr:uid="{00000000-0006-0000-0500-0000B1000000}">
      <text>
        <r>
          <rPr>
            <sz val="11"/>
            <rFont val="Calibri"/>
          </rPr>
          <t>The vCenter Server must not configure all port groups to virtual local area network (VLAN) values reserved by upstream physical switches.</t>
        </r>
      </text>
    </comment>
    <comment ref="N26" authorId="0" shapeId="0" xr:uid="{00000000-0006-0000-0500-0000B2000000}">
      <text>
        <r>
          <rPr>
            <sz val="11"/>
            <rFont val="Calibri"/>
          </rPr>
          <t>The vCenter Server must be isolated from the public internet but must still allow for patch notification and delivery.</t>
        </r>
      </text>
    </comment>
    <comment ref="O26" authorId="0" shapeId="0" xr:uid="{00000000-0006-0000-0500-0000B3000000}">
      <text>
        <r>
          <rPr>
            <sz val="11"/>
            <rFont val="Calibri"/>
          </rPr>
          <t>The vCenter Server must protect the confidentiality and integrity of transmitted information by isolating Internet Protocol (IP)-based storage traffic.</t>
        </r>
      </text>
    </comment>
    <comment ref="P26" authorId="0" shapeId="0" xr:uid="{00000000-0006-0000-0500-0000B4000000}">
      <text>
        <r>
          <rPr>
            <sz val="11"/>
            <rFont val="Calibri"/>
          </rPr>
          <t>The vCenter Server must disable or restrict the connectivity between vSAN Health Check and public Hardware Compatibility List (HCL) by use of an external proxy server.</t>
        </r>
      </text>
    </comment>
    <comment ref="H27" authorId="0" shapeId="0" xr:uid="{00000000-0006-0000-0500-0000B5000000}">
      <text>
        <r>
          <rPr>
            <sz val="11"/>
            <rFont val="Calibri"/>
          </rPr>
          <t>Virtual machines (VMs) must have virtual disk shrinking disabled.</t>
        </r>
      </text>
    </comment>
    <comment ref="I27" authorId="0" shapeId="0" xr:uid="{00000000-0006-0000-0500-0000B6000000}">
      <text>
        <r>
          <rPr>
            <sz val="11"/>
            <rFont val="Calibri"/>
          </rPr>
          <t>Virtual machines (VMs) must have virtual disk wiping disabled.</t>
        </r>
      </text>
    </comment>
    <comment ref="J27" authorId="0" shapeId="0" xr:uid="{00000000-0006-0000-0500-0000B7000000}">
      <text>
        <r>
          <rPr>
            <sz val="11"/>
            <rFont val="Calibri"/>
          </rPr>
          <t>Virtual machines (VMs) must limit informational messages from the virtual machine to the VMX file.</t>
        </r>
      </text>
    </comment>
    <comment ref="K27" authorId="0" shapeId="0" xr:uid="{00000000-0006-0000-0500-0000B8000000}">
      <text>
        <r>
          <rPr>
            <sz val="11"/>
            <rFont val="Calibri"/>
          </rPr>
          <t>The ESXi host Secure Shell (SSH) daemon must ignore .rhosts files.</t>
        </r>
      </text>
    </comment>
    <comment ref="L27" authorId="0" shapeId="0" xr:uid="{00000000-0006-0000-0500-0000B9000000}">
      <text>
        <r>
          <rPr>
            <sz val="11"/>
            <rFont val="Calibri"/>
          </rPr>
          <t>The ESXi host Secure Shell (SSH) daemon must not allow host-based authentication.</t>
        </r>
      </text>
    </comment>
    <comment ref="M27" authorId="0" shapeId="0" xr:uid="{00000000-0006-0000-0500-0000BA000000}">
      <text>
        <r>
          <rPr>
            <sz val="11"/>
            <rFont val="Calibri"/>
          </rPr>
          <t>The ESXi host Secure Shell (SSH) daemon must not permit user environment settings.</t>
        </r>
      </text>
    </comment>
    <comment ref="N27" authorId="0" shapeId="0" xr:uid="{00000000-0006-0000-0500-0000BB000000}">
      <text>
        <r>
          <rPr>
            <sz val="11"/>
            <rFont val="Calibri"/>
          </rPr>
          <t>The ESXi host Secure Shell (SSH) daemon must be configured to not allow gateway ports.</t>
        </r>
      </text>
    </comment>
    <comment ref="O27" authorId="0" shapeId="0" xr:uid="{00000000-0006-0000-0500-0000BC000000}">
      <text>
        <r>
          <rPr>
            <sz val="11"/>
            <rFont val="Calibri"/>
          </rPr>
          <t>The ESXi host Secure Shell (SSH) daemon must not permit tunnels.</t>
        </r>
      </text>
    </comment>
    <comment ref="P27" authorId="0" shapeId="0" xr:uid="{00000000-0006-0000-0500-0000BD000000}">
      <text>
        <r>
          <rPr>
            <sz val="11"/>
            <rFont val="Calibri"/>
          </rPr>
          <t>The ESXi host must enable Bridge Protocol Data Units (BPDU) filter on the host to prevent being locked out of physical switch ports with Portfast and BPDU Guard enabled.</t>
        </r>
      </text>
    </comment>
    <comment ref="Q27" authorId="0" shapeId="0" xr:uid="{00000000-0006-0000-0500-0000BE000000}">
      <text>
        <r>
          <rPr>
            <sz val="11"/>
            <rFont val="Calibri"/>
          </rPr>
          <t>The ESXi host Secure Shell (SSH) daemon must disable port forwarding.</t>
        </r>
      </text>
    </comment>
    <comment ref="R27" authorId="0" shapeId="0" xr:uid="{00000000-0006-0000-0500-0000BF000000}">
      <text>
        <r>
          <rPr>
            <sz val="11"/>
            <rFont val="Calibri"/>
          </rPr>
          <t>The ESXi host must not be configured to override virtual machine (VM) configurations.</t>
        </r>
      </text>
    </comment>
    <comment ref="S27" authorId="0" shapeId="0" xr:uid="{00000000-0006-0000-0500-0000C0000000}">
      <text>
        <r>
          <rPr>
            <sz val="11"/>
            <rFont val="Calibri"/>
          </rPr>
          <t>The ESXi host must not be configured to override virtual machine (VM) logger settings.</t>
        </r>
      </text>
    </comment>
    <comment ref="T27" authorId="0" shapeId="0" xr:uid="{00000000-0006-0000-0500-0000C1000000}">
      <text>
        <r>
          <rPr>
            <sz val="11"/>
            <rFont val="Calibri"/>
          </rPr>
          <t>The ESXi host must use sufficient entropy for cryptographic operations.</t>
        </r>
      </text>
    </comment>
    <comment ref="U27" authorId="0" shapeId="0" xr:uid="{00000000-0006-0000-0500-0000C2000000}">
      <text>
        <r>
          <rPr>
            <sz val="11"/>
            <rFont val="Calibri"/>
          </rPr>
          <t>The Photon operating system must be configured to use TCP syncookies.</t>
        </r>
      </text>
    </comment>
    <comment ref="V27" authorId="0" shapeId="0" xr:uid="{00000000-0006-0000-0500-0000C3000000}">
      <text>
        <r>
          <rPr>
            <sz val="11"/>
            <rFont val="Calibri"/>
          </rPr>
          <t>The Photon operating system must reveal error messages only to authorized users.</t>
        </r>
      </text>
    </comment>
    <comment ref="W27" authorId="0" shapeId="0" xr:uid="{00000000-0006-0000-0500-0000C4000000}">
      <text>
        <r>
          <rPr>
            <sz val="11"/>
            <rFont val="Calibri"/>
          </rPr>
          <t>The Photon operating system must configure Secure Shell (SSH) to disallow HostbasedAuthentication.</t>
        </r>
      </text>
    </comment>
    <comment ref="X27" authorId="0" shapeId="0" xr:uid="{00000000-0006-0000-0500-0000C5000000}">
      <text>
        <r>
          <rPr>
            <sz val="11"/>
            <rFont val="Calibri"/>
          </rPr>
          <t>The Photon operating system must prevent leaking information of the existence of a user account.</t>
        </r>
      </text>
    </comment>
    <comment ref="Y27" authorId="0" shapeId="0" xr:uid="{00000000-0006-0000-0500-0000C6000000}">
      <text>
        <r>
          <rPr>
            <sz val="11"/>
            <rFont val="Calibri"/>
          </rPr>
          <t>The Photon operating system must configure Secure Shell (SSH) to disable user environment processing.</t>
        </r>
      </text>
    </comment>
    <comment ref="Z27" authorId="0" shapeId="0" xr:uid="{00000000-0006-0000-0500-0000C7000000}">
      <text>
        <r>
          <rPr>
            <sz val="11"/>
            <rFont val="Calibri"/>
          </rPr>
          <t>The Photon operating system must create a home directory for all new local interactive user accounts.</t>
        </r>
      </text>
    </comment>
    <comment ref="AA27" authorId="0" shapeId="0" xr:uid="{00000000-0006-0000-0500-0000C8000000}">
      <text>
        <r>
          <rPr>
            <sz val="11"/>
            <rFont val="Calibri"/>
          </rPr>
          <t>The Photon operating system must configure Secure Shell (SSH) to disallow Generic Security Service Application Program Interface (GSSAPI) authentication.</t>
        </r>
      </text>
    </comment>
    <comment ref="AB27" authorId="0" shapeId="0" xr:uid="{00000000-0006-0000-0500-0000C9000000}">
      <text>
        <r>
          <rPr>
            <sz val="11"/>
            <rFont val="Calibri"/>
          </rPr>
          <t>The Photon operating system must configure Secure Shell (SSH) to disable X11 forwarding.</t>
        </r>
      </text>
    </comment>
    <comment ref="AC27" authorId="0" shapeId="0" xr:uid="{00000000-0006-0000-0500-0000CA000000}">
      <text>
        <r>
          <rPr>
            <sz val="11"/>
            <rFont val="Calibri"/>
          </rPr>
          <t>The Photon operating system must configure Secure Shell (SSH) to disallow Kerberos authentication.</t>
        </r>
      </text>
    </comment>
    <comment ref="AD27" authorId="0" shapeId="0" xr:uid="{00000000-0006-0000-0500-0000CB000000}">
      <text>
        <r>
          <rPr>
            <sz val="11"/>
            <rFont val="Calibri"/>
          </rPr>
          <t>The Photon operating system must configure Secure Shell (SSH) to disallow compression of the encrypted session stream.</t>
        </r>
      </text>
    </comment>
    <comment ref="AE27" authorId="0" shapeId="0" xr:uid="{00000000-0006-0000-0500-0000CC000000}">
      <text>
        <r>
          <rPr>
            <sz val="11"/>
            <rFont val="Calibri"/>
          </rPr>
          <t>The Photon operating system must configure Secure Shell (SSH) to ignore user-specific trusted hosts lists.</t>
        </r>
      </text>
    </comment>
    <comment ref="AF27" authorId="0" shapeId="0" xr:uid="{00000000-0006-0000-0500-0000CD000000}">
      <text>
        <r>
          <rPr>
            <sz val="11"/>
            <rFont val="Calibri"/>
          </rPr>
          <t>The Photon operating system must configure Secure Shell (SSH) to ignore user-specific known_host files.</t>
        </r>
      </text>
    </comment>
    <comment ref="AG27" authorId="0" shapeId="0" xr:uid="{00000000-0006-0000-0500-0000CE000000}">
      <text>
        <r>
          <rPr>
            <sz val="11"/>
            <rFont val="Calibri"/>
          </rPr>
          <t>The Photon operating system must configure Secure Shell (SSH) to restrict AllowTcpForwarding.</t>
        </r>
      </text>
    </comment>
    <comment ref="AH27" authorId="0" shapeId="0" xr:uid="{00000000-0006-0000-0500-0000CF000000}">
      <text>
        <r>
          <rPr>
            <sz val="11"/>
            <rFont val="Calibri"/>
          </rPr>
          <t>The Photon operating system must not forward IPv4 or IPv6 source-routed packets.</t>
        </r>
      </text>
    </comment>
    <comment ref="AI27" authorId="0" shapeId="0" xr:uid="{00000000-0006-0000-0500-0000D0000000}">
      <text>
        <r>
          <rPr>
            <sz val="11"/>
            <rFont val="Calibri"/>
          </rPr>
          <t>The Photon operating system must not respond to IPv4 Internet Control Message Protocol (ICMP) echoes sent to a broadcast address.</t>
        </r>
      </text>
    </comment>
    <comment ref="AJ27" authorId="0" shapeId="0" xr:uid="{00000000-0006-0000-0500-0000D1000000}">
      <text>
        <r>
          <rPr>
            <sz val="11"/>
            <rFont val="Calibri"/>
          </rPr>
          <t>The Photon operating system must prevent IPv4 Internet Control Message Protocol (ICMP) redirect messages from being accepted.</t>
        </r>
      </text>
    </comment>
    <comment ref="AK27" authorId="0" shapeId="0" xr:uid="{00000000-0006-0000-0500-0000D2000000}">
      <text>
        <r>
          <rPr>
            <sz val="11"/>
            <rFont val="Calibri"/>
          </rPr>
          <t>The Photon operating system must prevent IPv4 Internet Control Message Protocol (ICMP) secure redirect messages from being accepted.</t>
        </r>
      </text>
    </comment>
    <comment ref="AL27" authorId="0" shapeId="0" xr:uid="{00000000-0006-0000-0500-0000D3000000}">
      <text>
        <r>
          <rPr>
            <sz val="11"/>
            <rFont val="Calibri"/>
          </rPr>
          <t>The Photon operating system must not send IPv4 Internet Control Message Protocol (ICMP) redirects.</t>
        </r>
      </text>
    </comment>
    <comment ref="AM27" authorId="0" shapeId="0" xr:uid="{00000000-0006-0000-0500-0000D4000000}">
      <text>
        <r>
          <rPr>
            <sz val="11"/>
            <rFont val="Calibri"/>
          </rPr>
          <t>The Photon operating system must log IPv4 packets with impossible addresses.</t>
        </r>
      </text>
    </comment>
    <comment ref="AN27" authorId="0" shapeId="0" xr:uid="{00000000-0006-0000-0500-0000D5000000}">
      <text>
        <r>
          <rPr>
            <sz val="11"/>
            <rFont val="Calibri"/>
          </rPr>
          <t>The Photon operating system must use a reverse-path filter for IPv4 network traffic.</t>
        </r>
      </text>
    </comment>
    <comment ref="AO27" authorId="0" shapeId="0" xr:uid="{00000000-0006-0000-0500-0000D6000000}">
      <text>
        <r>
          <rPr>
            <sz val="11"/>
            <rFont val="Calibri"/>
          </rPr>
          <t>The Photon operating system must not perform IPv4 packet forwarding.</t>
        </r>
      </text>
    </comment>
    <comment ref="AP27" authorId="0" shapeId="0" xr:uid="{00000000-0006-0000-0500-0000D7000000}">
      <text>
        <r>
          <rPr>
            <sz val="11"/>
            <rFont val="Calibri"/>
          </rPr>
          <t>The Photon operating system must send TCP timestamps.</t>
        </r>
      </text>
    </comment>
    <comment ref="AQ27" authorId="0" shapeId="0" xr:uid="{00000000-0006-0000-0500-0000D8000000}">
      <text>
        <r>
          <rPr>
            <sz val="11"/>
            <rFont val="Calibri"/>
          </rPr>
          <t>The Photon operating system must restrict core dumps.</t>
        </r>
      </text>
    </comment>
    <comment ref="AR27" authorId="0" shapeId="0" xr:uid="{00000000-0006-0000-0500-0000D9000000}">
      <text>
        <r>
          <rPr>
            <sz val="11"/>
            <rFont val="Calibri"/>
          </rPr>
          <t>The vCenter server must enforce SNMPv3 security features where SNMP is required.</t>
        </r>
      </text>
    </comment>
    <comment ref="AS27" authorId="0" shapeId="0" xr:uid="{00000000-0006-0000-0500-0000DA000000}">
      <text>
        <r>
          <rPr>
            <sz val="11"/>
            <rFont val="Calibri"/>
          </rPr>
          <t>The vCenter Server must not override port group settings at the port level on distributed switches.</t>
        </r>
      </text>
    </comment>
    <comment ref="AT27" authorId="0" shapeId="0" xr:uid="{00000000-0006-0000-0500-0000DB000000}">
      <text>
        <r>
          <rPr>
            <sz val="11"/>
            <rFont val="Calibri"/>
          </rPr>
          <t>The vCenter Server must reset port configuration when virtual machines are disconnected.</t>
        </r>
      </text>
    </comment>
    <comment ref="AU27" authorId="0" shapeId="0" xr:uid="{00000000-0006-0000-0500-0000DC000000}">
      <text>
        <r>
          <rPr>
            <sz val="11"/>
            <rFont val="Calibri"/>
          </rPr>
          <t>The vCenter STS service must limit privileges for creating or modifying hosted application shared files.</t>
        </r>
      </text>
    </comment>
    <comment ref="H29" authorId="0" shapeId="0" xr:uid="{00000000-0006-0000-0500-0000DD000000}">
      <text>
        <r>
          <rPr>
            <sz val="11"/>
            <rFont val="Calibri"/>
          </rPr>
          <t>The ESXi host must enforce password complexity by configuring a password quality policy.</t>
        </r>
      </text>
    </comment>
    <comment ref="I29" authorId="0" shapeId="0" xr:uid="{00000000-0006-0000-0500-0000DE000000}">
      <text>
        <r>
          <rPr>
            <sz val="11"/>
            <rFont val="Calibri"/>
          </rPr>
          <t>The ESXi host must prohibit password reuse for a minimum of five generations.</t>
        </r>
      </text>
    </comment>
    <comment ref="J29" authorId="0" shapeId="0" xr:uid="{00000000-0006-0000-0500-0000DF000000}">
      <text>
        <r>
          <rPr>
            <sz val="11"/>
            <rFont val="Calibri"/>
          </rPr>
          <t>The ESXi host must be configured with an appropriate maximum password age.</t>
        </r>
      </text>
    </comment>
    <comment ref="K29" authorId="0" shapeId="0" xr:uid="{00000000-0006-0000-0500-0000E0000000}">
      <text>
        <r>
          <rPr>
            <sz val="11"/>
            <rFont val="Calibri"/>
          </rPr>
          <t>The Photon operating system must enforce password complexity by requiring that at least one uppercase character be used.</t>
        </r>
      </text>
    </comment>
    <comment ref="L29" authorId="0" shapeId="0" xr:uid="{00000000-0006-0000-0500-0000E1000000}">
      <text>
        <r>
          <rPr>
            <sz val="11"/>
            <rFont val="Calibri"/>
          </rPr>
          <t>The Photon operating system must enforce password complexity by requiring that at least one lowercase character be used.</t>
        </r>
      </text>
    </comment>
    <comment ref="M29" authorId="0" shapeId="0" xr:uid="{00000000-0006-0000-0500-0000E2000000}">
      <text>
        <r>
          <rPr>
            <sz val="11"/>
            <rFont val="Calibri"/>
          </rPr>
          <t>The Photon operating system must enforce password complexity by requiring that at least one numeric character be used.</t>
        </r>
      </text>
    </comment>
    <comment ref="N29" authorId="0" shapeId="0" xr:uid="{00000000-0006-0000-0500-0000E3000000}">
      <text>
        <r>
          <rPr>
            <sz val="11"/>
            <rFont val="Calibri"/>
          </rPr>
          <t>The Photon operating system must require the change of at least eight characters when passwords are changed.</t>
        </r>
      </text>
    </comment>
    <comment ref="O29" authorId="0" shapeId="0" xr:uid="{00000000-0006-0000-0500-0000E4000000}">
      <text>
        <r>
          <rPr>
            <sz val="11"/>
            <rFont val="Calibri"/>
          </rPr>
          <t>The operating system must store only encrypted representations of passwords.</t>
        </r>
      </text>
    </comment>
    <comment ref="P29" authorId="0" shapeId="0" xr:uid="{00000000-0006-0000-0500-0000E5000000}">
      <text>
        <r>
          <rPr>
            <sz val="11"/>
            <rFont val="Calibri"/>
          </rPr>
          <t>The Photon operating system must enforce one day as the minimum password lifetime.</t>
        </r>
      </text>
    </comment>
    <comment ref="Q29" authorId="0" shapeId="0" xr:uid="{00000000-0006-0000-0500-0000E6000000}">
      <text>
        <r>
          <rPr>
            <sz val="11"/>
            <rFont val="Calibri"/>
          </rPr>
          <t>The Photon operating systems must enforce a 90-day maximum password lifetime restriction.</t>
        </r>
      </text>
    </comment>
    <comment ref="R29" authorId="0" shapeId="0" xr:uid="{00000000-0006-0000-0500-0000E7000000}">
      <text>
        <r>
          <rPr>
            <sz val="11"/>
            <rFont val="Calibri"/>
          </rPr>
          <t>The Photon operating system must prohibit password reuse for a minimum of five generations.</t>
        </r>
      </text>
    </comment>
    <comment ref="S29" authorId="0" shapeId="0" xr:uid="{00000000-0006-0000-0500-0000E8000000}">
      <text>
        <r>
          <rPr>
            <sz val="11"/>
            <rFont val="Calibri"/>
          </rPr>
          <t>The Photon operating system must enforce a minimum 15-character password length.</t>
        </r>
      </text>
    </comment>
    <comment ref="T29" authorId="0" shapeId="0" xr:uid="{00000000-0006-0000-0500-0000E9000000}">
      <text>
        <r>
          <rPr>
            <sz val="11"/>
            <rFont val="Calibri"/>
          </rPr>
          <t>The Photon operating system must enforce password complexity by requiring that at least one special character be used.</t>
        </r>
      </text>
    </comment>
    <comment ref="U29" authorId="0" shapeId="0" xr:uid="{00000000-0006-0000-0500-0000EA000000}">
      <text>
        <r>
          <rPr>
            <sz val="11"/>
            <rFont val="Calibri"/>
          </rPr>
          <t>The Photon operating system must prevent the use of dictionary words for passwords.</t>
        </r>
      </text>
    </comment>
    <comment ref="V29" authorId="0" shapeId="0" xr:uid="{00000000-0006-0000-0500-0000EB000000}">
      <text>
        <r>
          <rPr>
            <sz val="11"/>
            <rFont val="Calibri"/>
          </rPr>
          <t>The Photon operating system must be configured to use the pam_pwquality.so module.</t>
        </r>
      </text>
    </comment>
    <comment ref="W29" authorId="0" shapeId="0" xr:uid="{00000000-0006-0000-0500-0000EC000000}">
      <text>
        <r>
          <rPr>
            <sz val="11"/>
            <rFont val="Calibri"/>
          </rPr>
          <t>The Photon operating system must configure Secure Shell (SSH) to disallow authentication with an empty password.</t>
        </r>
      </text>
    </comment>
    <comment ref="X29" authorId="0" shapeId="0" xr:uid="{00000000-0006-0000-0500-0000ED000000}">
      <text>
        <r>
          <rPr>
            <sz val="11"/>
            <rFont val="Calibri"/>
          </rPr>
          <t>The Photon operating system must enforce password complexity on the root account.</t>
        </r>
      </text>
    </comment>
    <comment ref="Y29" authorId="0" shapeId="0" xr:uid="{00000000-0006-0000-0500-0000EE000000}">
      <text>
        <r>
          <rPr>
            <sz val="11"/>
            <rFont val="Calibri"/>
          </rPr>
          <t>The Photon operating system must be configured to use the pam_pwhistory.so module.</t>
        </r>
      </text>
    </comment>
    <comment ref="Z29" authorId="0" shapeId="0" xr:uid="{00000000-0006-0000-0500-0000EF000000}">
      <text>
        <r>
          <rPr>
            <sz val="11"/>
            <rFont val="Calibri"/>
          </rPr>
          <t>The vCenter Server passwords must be at least 15 characters in length.</t>
        </r>
      </text>
    </comment>
    <comment ref="AA29" authorId="0" shapeId="0" xr:uid="{00000000-0006-0000-0500-0000F0000000}">
      <text>
        <r>
          <rPr>
            <sz val="11"/>
            <rFont val="Calibri"/>
          </rPr>
          <t>The vCenter Server must prohibit password reuse for a minimum of five generations.</t>
        </r>
      </text>
    </comment>
    <comment ref="AB29" authorId="0" shapeId="0" xr:uid="{00000000-0006-0000-0500-0000F1000000}">
      <text>
        <r>
          <rPr>
            <sz val="11"/>
            <rFont val="Calibri"/>
          </rPr>
          <t>The vCenter Server passwords must contain at least one uppercase character.</t>
        </r>
      </text>
    </comment>
    <comment ref="AC29" authorId="0" shapeId="0" xr:uid="{00000000-0006-0000-0500-0000F2000000}">
      <text>
        <r>
          <rPr>
            <sz val="11"/>
            <rFont val="Calibri"/>
          </rPr>
          <t>The vCenter Server passwords must contain at least one lowercase character.</t>
        </r>
      </text>
    </comment>
    <comment ref="AD29" authorId="0" shapeId="0" xr:uid="{00000000-0006-0000-0500-0000F3000000}">
      <text>
        <r>
          <rPr>
            <sz val="11"/>
            <rFont val="Calibri"/>
          </rPr>
          <t>The vCenter Server passwords must contain at least one numeric character.</t>
        </r>
      </text>
    </comment>
    <comment ref="AE29" authorId="0" shapeId="0" xr:uid="{00000000-0006-0000-0500-0000F4000000}">
      <text>
        <r>
          <rPr>
            <sz val="11"/>
            <rFont val="Calibri"/>
          </rPr>
          <t>The vCenter Server passwords must contain at least one special character.</t>
        </r>
      </text>
    </comment>
    <comment ref="AF29" authorId="0" shapeId="0" xr:uid="{00000000-0006-0000-0500-0000F5000000}">
      <text>
        <r>
          <rPr>
            <sz val="11"/>
            <rFont val="Calibri"/>
          </rPr>
          <t>The vCenter Server must enforce a 90-day maximum password lifetime restriction.</t>
        </r>
      </text>
    </comment>
    <comment ref="AG29" authorId="0" shapeId="0" xr:uid="{00000000-0006-0000-0500-0000F6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AH29" authorId="0" shapeId="0" xr:uid="{00000000-0006-0000-0500-0000F7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AI29" authorId="0" shapeId="0" xr:uid="{00000000-0006-0000-0500-0000F8000000}">
      <text>
        <r>
          <rPr>
            <sz val="11"/>
            <rFont val="Calibri"/>
          </rPr>
          <t>The vCenter PostgreSQL service must encrypt passwords for user authentication.</t>
        </r>
      </text>
    </comment>
    <comment ref="AJ29" authorId="0" shapeId="0" xr:uid="{00000000-0006-0000-0500-0000F9000000}">
      <text>
        <r>
          <rPr>
            <sz val="11"/>
            <rFont val="Calibri"/>
          </rPr>
          <t>The Photon operating system must not allow empty passwords.</t>
        </r>
      </text>
    </comment>
    <comment ref="H31" authorId="0" shapeId="0" xr:uid="{00000000-0006-0000-0500-0000FA000000}">
      <text>
        <r>
          <rPr>
            <sz val="11"/>
            <rFont val="Calibri"/>
          </rPr>
          <t>Virtual machines (VMs) must prevent unauthorized removal, connection, and modification of devices.</t>
        </r>
      </text>
    </comment>
    <comment ref="I31" authorId="0" shapeId="0" xr:uid="{00000000-0006-0000-0500-0000FB000000}">
      <text>
        <r>
          <rPr>
            <sz val="11"/>
            <rFont val="Calibri"/>
          </rPr>
          <t>The ESXi host must not use the default Active Directory ESX Admin group.</t>
        </r>
      </text>
    </comment>
    <comment ref="J31" authorId="0" shapeId="0" xr:uid="{00000000-0006-0000-0500-0000FC000000}">
      <text>
        <r>
          <rPr>
            <sz val="11"/>
            <rFont val="Calibri"/>
          </rPr>
          <t>The Photon operating system must require authentication upon booting into single-user and maintenance modes.</t>
        </r>
      </text>
    </comment>
    <comment ref="K31" authorId="0" shapeId="0" xr:uid="{00000000-0006-0000-0500-0000FD000000}">
      <text>
        <r>
          <rPr>
            <sz val="11"/>
            <rFont val="Calibri"/>
          </rPr>
          <t>The Photon operating system must require users to reauthenticate for privilege escalation.</t>
        </r>
      </text>
    </comment>
    <comment ref="L31" authorId="0" shapeId="0" xr:uid="{00000000-0006-0000-0500-0000FE000000}">
      <text>
        <r>
          <rPr>
            <sz val="11"/>
            <rFont val="Calibri"/>
          </rPr>
          <t>The vCenter Server user roles must be verified.</t>
        </r>
      </text>
    </comment>
    <comment ref="M31" authorId="0" shapeId="0" xr:uid="{00000000-0006-0000-0500-0000FF000000}">
      <text>
        <r>
          <rPr>
            <sz val="11"/>
            <rFont val="Calibri"/>
          </rPr>
          <t>The vCenter Server must use unique service accounts when applications connect to vCenter.</t>
        </r>
      </text>
    </comment>
    <comment ref="N31" authorId="0" shapeId="0" xr:uid="{00000000-0006-0000-0500-000000010000}">
      <text>
        <r>
          <rPr>
            <sz val="11"/>
            <rFont val="Calibri"/>
          </rPr>
          <t>The vCenter Server must restrict access to the default roles with cryptographic permissions.</t>
        </r>
      </text>
    </comment>
    <comment ref="O31" authorId="0" shapeId="0" xr:uid="{00000000-0006-0000-0500-000001010000}">
      <text>
        <r>
          <rPr>
            <sz val="11"/>
            <rFont val="Calibri"/>
          </rPr>
          <t>The vCenter Server must restrict access to cryptographic permissions.</t>
        </r>
      </text>
    </comment>
    <comment ref="P31" authorId="0" shapeId="0" xr:uid="{00000000-0006-0000-0500-00000201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Q31" authorId="0" shapeId="0" xr:uid="{00000000-0006-0000-0500-00000301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R31" authorId="0" shapeId="0" xr:uid="{00000000-0006-0000-0500-000004010000}">
      <text>
        <r>
          <rPr>
            <sz val="11"/>
            <rFont val="Calibri"/>
          </rPr>
          <t>The vCenter server must require authentication for published content libraries.</t>
        </r>
      </text>
    </comment>
    <comment ref="S31" authorId="0" shapeId="0" xr:uid="{00000000-0006-0000-0500-000005010000}">
      <text>
        <r>
          <rPr>
            <sz val="11"/>
            <rFont val="Calibri"/>
          </rPr>
          <t>The vCenter VAMI service must protect system resources and privileged operations from hosted applications.</t>
        </r>
      </text>
    </comment>
    <comment ref="T31" authorId="0" shapeId="0" xr:uid="{00000000-0006-0000-0500-000006010000}">
      <text>
        <r>
          <rPr>
            <sz val="11"/>
            <rFont val="Calibri"/>
          </rPr>
          <t>The vCenter PostgreSQL service must require authentication on all connections.</t>
        </r>
      </text>
    </comment>
    <comment ref="U31" authorId="0" shapeId="0" xr:uid="{00000000-0006-0000-0500-000007010000}">
      <text>
        <r>
          <rPr>
            <sz val="11"/>
            <rFont val="Calibri"/>
          </rPr>
          <t>The ESXi host must deny shell access for the dcui account.</t>
        </r>
      </text>
    </comment>
    <comment ref="H34" authorId="0" shapeId="0" xr:uid="{00000000-0006-0000-0500-000008010000}">
      <text>
        <r>
          <rPr>
            <sz val="11"/>
            <rFont val="Calibri"/>
          </rPr>
          <t>The Photon operating system must restrict access to the kernel message buffer.</t>
        </r>
      </text>
    </comment>
    <comment ref="I34" authorId="0" shapeId="0" xr:uid="{00000000-0006-0000-0500-000009010000}">
      <text>
        <r>
          <rPr>
            <sz val="11"/>
            <rFont val="Calibri"/>
          </rPr>
          <t>The Photon operating system must enable symlink access control protection in the kernel.</t>
        </r>
      </text>
    </comment>
    <comment ref="J34" authorId="0" shapeId="0" xr:uid="{00000000-0006-0000-0500-00000A010000}">
      <text>
        <r>
          <rPr>
            <sz val="11"/>
            <rFont val="Calibri"/>
          </rPr>
          <t>The Photon operating system must define default permissions for all authenticated users in such a way that the user can only read and modify their own files.</t>
        </r>
      </text>
    </comment>
    <comment ref="K34" authorId="0" shapeId="0" xr:uid="{00000000-0006-0000-0500-00000B010000}">
      <text>
        <r>
          <rPr>
            <sz val="11"/>
            <rFont val="Calibri"/>
          </rPr>
          <t>The Photon operating system must configure Secure Shell (SSH) to perform strict mode checking of home directory configuration files.</t>
        </r>
      </text>
    </comment>
    <comment ref="L34" authorId="0" shapeId="0" xr:uid="{00000000-0006-0000-0500-00000C010000}">
      <text>
        <r>
          <rPr>
            <sz val="11"/>
            <rFont val="Calibri"/>
          </rPr>
          <t>The Photon operating system must be configured to protect the Secure Shell (SSH) public host key from unauthorized modification.</t>
        </r>
      </text>
    </comment>
    <comment ref="M34" authorId="0" shapeId="0" xr:uid="{00000000-0006-0000-0500-00000D010000}">
      <text>
        <r>
          <rPr>
            <sz val="11"/>
            <rFont val="Calibri"/>
          </rPr>
          <t>The Photon operating system must be configured to protect the Secure Shell (SSH) private host key from unauthorized access.</t>
        </r>
      </text>
    </comment>
    <comment ref="N34" authorId="0" shapeId="0" xr:uid="{00000000-0006-0000-0500-00000E010000}">
      <text>
        <r>
          <rPr>
            <sz val="11"/>
            <rFont val="Calibri"/>
          </rPr>
          <t>The Photon operating system must enable hardlink access control protection in the kernel.</t>
        </r>
      </text>
    </comment>
    <comment ref="O34" authorId="0" shapeId="0" xr:uid="{00000000-0006-0000-0500-00000F010000}">
      <text>
        <r>
          <rPr>
            <sz val="11"/>
            <rFont val="Calibri"/>
          </rPr>
          <t xml:space="preserve">The vCenter STS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text>
    </comment>
    <comment ref="P34" authorId="0" shapeId="0" xr:uid="{00000000-0006-0000-0500-000010010000}">
      <text>
        <r>
          <rPr>
            <sz val="11"/>
            <rFont val="Calibri"/>
          </rPr>
          <t>The vCenter STS service files must have permissions in an out-of-the-box state.</t>
        </r>
      </text>
    </comment>
    <comment ref="Q34" authorId="0" shapeId="0" xr:uid="{00000000-0006-0000-0500-000011010000}">
      <text>
        <r>
          <rPr>
            <sz val="11"/>
            <rFont val="Calibri"/>
          </rPr>
          <t xml:space="preserve">The vCenter ESX Agent Manager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text>
    </comment>
    <comment ref="R34" authorId="0" shapeId="0" xr:uid="{00000000-0006-0000-0500-000012010000}">
      <text>
        <r>
          <rPr>
            <sz val="11"/>
            <rFont val="Calibri"/>
          </rPr>
          <t>The vCenter ESX Agent Manager service files must have permissions in an out-of-the-box state.</t>
        </r>
      </text>
    </comment>
    <comment ref="S34" authorId="0" shapeId="0" xr:uid="{00000000-0006-0000-0500-000013010000}">
      <text>
        <r>
          <rPr>
            <sz val="11"/>
            <rFont val="Calibri"/>
          </rPr>
          <t xml:space="preserve">The vCenter Lookup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text>
    </comment>
    <comment ref="T34" authorId="0" shapeId="0" xr:uid="{00000000-0006-0000-0500-000014010000}">
      <text>
        <r>
          <rPr>
            <sz val="11"/>
            <rFont val="Calibri"/>
          </rPr>
          <t>The vCenter Lookup service files must have permissions in an out-of-the-box state.</t>
        </r>
      </text>
    </comment>
    <comment ref="U34" authorId="0" shapeId="0" xr:uid="{00000000-0006-0000-0500-000015010000}">
      <text>
        <r>
          <rPr>
            <sz val="11"/>
            <rFont val="Calibri"/>
          </rPr>
          <t xml:space="preserve">The vCenter Perfcharts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text>
    </comment>
    <comment ref="V34" authorId="0" shapeId="0" xr:uid="{00000000-0006-0000-0500-000016010000}">
      <text>
        <r>
          <rPr>
            <sz val="11"/>
            <rFont val="Calibri"/>
          </rPr>
          <t>The vCenter Perfcharts service files must have permissions in an out-of-the-box state.</t>
        </r>
      </text>
    </comment>
    <comment ref="W34" authorId="0" shapeId="0" xr:uid="{00000000-0006-0000-0500-000017010000}">
      <text>
        <r>
          <rPr>
            <sz val="11"/>
            <rFont val="Calibri"/>
          </rPr>
          <t xml:space="preserve">The vCenter UI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text>
    </comment>
    <comment ref="X34" authorId="0" shapeId="0" xr:uid="{00000000-0006-0000-0500-000018010000}">
      <text>
        <r>
          <rPr>
            <sz val="11"/>
            <rFont val="Calibri"/>
          </rPr>
          <t>The vCenter PostgreSQL service configuration files must not be accessible by unauthorized users.</t>
        </r>
      </text>
    </comment>
    <comment ref="Y34" authorId="0" shapeId="0" xr:uid="{00000000-0006-0000-0500-000019010000}">
      <text>
        <r>
          <rPr>
            <sz val="11"/>
            <rFont val="Calibri"/>
          </rPr>
          <t>The vCenter PostgreSQL service must not load unused database components, software, and database objects.</t>
        </r>
      </text>
    </comment>
    <comment ref="H37" authorId="0" shapeId="0" xr:uid="{00000000-0006-0000-0500-00001A010000}">
      <text>
        <r>
          <rPr>
            <sz val="11"/>
            <rFont val="Calibri"/>
          </rPr>
          <t>The vCenter STS service cookies must have secure flag set.</t>
        </r>
      </text>
    </comment>
    <comment ref="I37" authorId="0" shapeId="0" xr:uid="{00000000-0006-0000-0500-00001B010000}">
      <text>
        <r>
          <rPr>
            <sz val="11"/>
            <rFont val="Calibri"/>
          </rPr>
          <t xml:space="preserve">The vCenter STS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J37" authorId="0" shapeId="0" xr:uid="{00000000-0006-0000-0500-00001C010000}">
      <text>
        <r>
          <rPr>
            <sz val="11"/>
            <rFont val="Calibri"/>
          </rPr>
          <t>The vCenter ESX Agent Manager service cookies must have secure flag set.</t>
        </r>
      </text>
    </comment>
    <comment ref="K37" authorId="0" shapeId="0" xr:uid="{00000000-0006-0000-0500-00001D010000}">
      <text>
        <r>
          <rPr>
            <sz val="11"/>
            <rFont val="Calibri"/>
          </rPr>
          <t xml:space="preserve">The vCenter ESX Agent Manager service cookies must have the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L37" authorId="0" shapeId="0" xr:uid="{00000000-0006-0000-0500-00001E010000}">
      <text>
        <r>
          <rPr>
            <sz val="11"/>
            <rFont val="Calibri"/>
          </rPr>
          <t>The vCenter Lookup service cookies must have secure flag set.</t>
        </r>
      </text>
    </comment>
    <comment ref="M37" authorId="0" shapeId="0" xr:uid="{00000000-0006-0000-0500-00001F010000}">
      <text>
        <r>
          <rPr>
            <sz val="11"/>
            <rFont val="Calibri"/>
          </rPr>
          <t xml:space="preserve">The vCenter Lookup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N37" authorId="0" shapeId="0" xr:uid="{00000000-0006-0000-0500-000020010000}">
      <text>
        <r>
          <rPr>
            <sz val="11"/>
            <rFont val="Calibri"/>
          </rPr>
          <t>The vCenter Perfcharts service cookies must have secure flag set.</t>
        </r>
      </text>
    </comment>
    <comment ref="O37" authorId="0" shapeId="0" xr:uid="{00000000-0006-0000-0500-000021010000}">
      <text>
        <r>
          <rPr>
            <sz val="11"/>
            <rFont val="Calibri"/>
          </rPr>
          <t xml:space="preserve">The vCenter Perfcharts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P37" authorId="0" shapeId="0" xr:uid="{00000000-0006-0000-0500-000022010000}">
      <text>
        <r>
          <rPr>
            <sz val="11"/>
            <rFont val="Calibri"/>
          </rPr>
          <t>The vCenter UI service cookies must have secure flag set.</t>
        </r>
      </text>
    </comment>
    <comment ref="Q37" authorId="0" shapeId="0" xr:uid="{00000000-0006-0000-0500-000023010000}">
      <text>
        <r>
          <rPr>
            <sz val="11"/>
            <rFont val="Calibri"/>
          </rPr>
          <t xml:space="preserve">The vCenter UI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H41" authorId="0" shapeId="0" xr:uid="{00000000-0006-0000-0500-000024010000}">
      <text>
        <r>
          <rPr>
            <sz val="11"/>
            <rFont val="Calibri"/>
          </rPr>
          <t>The ESXi host must have all security patches and updates installed.</t>
        </r>
      </text>
    </comment>
    <comment ref="H43" authorId="0" shapeId="0" xr:uid="{00000000-0006-0000-0500-000025010000}">
      <text>
        <r>
          <rPr>
            <sz val="11"/>
            <rFont val="Calibri"/>
          </rPr>
          <t>The ESXi host DCUI.Access list must be verified.</t>
        </r>
      </text>
    </comment>
    <comment ref="I43" authorId="0" shapeId="0" xr:uid="{00000000-0006-0000-0500-000026010000}">
      <text>
        <r>
          <rPr>
            <sz val="11"/>
            <rFont val="Calibri"/>
          </rPr>
          <t>The ESXi host lockdown mode exception users list must be verified.</t>
        </r>
      </text>
    </comment>
    <comment ref="J43" authorId="0" shapeId="0" xr:uid="{00000000-0006-0000-0500-000027010000}">
      <text>
        <r>
          <rPr>
            <sz val="11"/>
            <rFont val="Calibri"/>
          </rPr>
          <t>The Photon operating system must not have duplicate User IDs (UIDs).</t>
        </r>
      </text>
    </comment>
    <comment ref="K43" authorId="0" shapeId="0" xr:uid="{00000000-0006-0000-0500-000028010000}">
      <text>
        <r>
          <rPr>
            <sz val="11"/>
            <rFont val="Calibri"/>
          </rPr>
          <t>The vCenter Server user roles must be verified.</t>
        </r>
      </text>
    </comment>
    <comment ref="L43" authorId="0" shapeId="0" xr:uid="{00000000-0006-0000-0500-000029010000}">
      <text>
        <r>
          <rPr>
            <sz val="11"/>
            <rFont val="Calibri"/>
          </rPr>
          <t>The vCenter Server must disable accounts used for Integrated Windows Authentication (IWA).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ESXi host DCUI.Access list must be verified.</t>
        </r>
      </text>
    </comment>
    <comment ref="K3" authorId="0" shapeId="0" xr:uid="{00000000-0006-0000-0600-000004000000}">
      <text>
        <r>
          <rPr>
            <sz val="11"/>
            <rFont val="Calibri"/>
          </rPr>
          <t>The ESXi host lockdown mode exception users list must be verified.</t>
        </r>
      </text>
    </comment>
    <comment ref="L3" authorId="0" shapeId="0" xr:uid="{00000000-0006-0000-0600-000002000000}">
      <text>
        <r>
          <rPr>
            <sz val="11"/>
            <rFont val="Calibri"/>
          </rPr>
          <t>The vCenter Server user roles must be verified.</t>
        </r>
      </text>
    </comment>
    <comment ref="M3" authorId="0" shapeId="0" xr:uid="{00000000-0006-0000-0600-000003000000}">
      <text>
        <r>
          <rPr>
            <sz val="11"/>
            <rFont val="Calibri"/>
          </rPr>
          <t>The vCenter Server must disable accounts used for Integrated Windows Authentication (IWA).</t>
        </r>
      </text>
    </comment>
    <comment ref="J4" authorId="0" shapeId="0" xr:uid="{00000000-0006-0000-0600-000005000000}">
      <text>
        <r>
          <rPr>
            <sz val="11"/>
            <rFont val="Calibri"/>
          </rPr>
          <t>The ESXi host must enable lockdown mode.</t>
        </r>
      </text>
    </comment>
    <comment ref="K4" authorId="0" shapeId="0" xr:uid="{00000000-0006-0000-0600-000006000000}">
      <text>
        <r>
          <rPr>
            <sz val="11"/>
            <rFont val="Calibri"/>
          </rPr>
          <t>The vCenter PostgreSQL service must not load unused database components, software, and database objects.</t>
        </r>
      </text>
    </comment>
    <comment ref="J7" authorId="0" shapeId="0" xr:uid="{00000000-0006-0000-0600-000007000000}">
      <text>
        <r>
          <rPr>
            <sz val="11"/>
            <rFont val="Calibri"/>
          </rPr>
          <t>The ESXi host must enable lockdown mode.</t>
        </r>
      </text>
    </comment>
    <comment ref="K7" authorId="0" shapeId="0" xr:uid="{00000000-0006-0000-0600-00000C000000}">
      <text>
        <r>
          <rPr>
            <sz val="11"/>
            <rFont val="Calibri"/>
          </rPr>
          <t>The Photon operating system must require users to reauthenticate for privilege escalation.</t>
        </r>
      </text>
    </comment>
    <comment ref="L7" authorId="0" shapeId="0" xr:uid="{00000000-0006-0000-0600-00000D000000}">
      <text>
        <r>
          <rPr>
            <sz val="11"/>
            <rFont val="Calibri"/>
          </rPr>
          <t>The vCenter Server user roles must be verified.</t>
        </r>
      </text>
    </comment>
    <comment ref="M7" authorId="0" shapeId="0" xr:uid="{00000000-0006-0000-0600-00000E000000}">
      <text>
        <r>
          <rPr>
            <sz val="11"/>
            <rFont val="Calibri"/>
          </rPr>
          <t>The vCenter Server must restrict access to the default roles with cryptographic permissions.</t>
        </r>
      </text>
    </comment>
    <comment ref="N7" authorId="0" shapeId="0" xr:uid="{00000000-0006-0000-0600-000008000000}">
      <text>
        <r>
          <rPr>
            <sz val="11"/>
            <rFont val="Calibri"/>
          </rPr>
          <t>The vCenter Server must restrict access to cryptographic permissions.</t>
        </r>
      </text>
    </comment>
    <comment ref="O7" authorId="0" shapeId="0" xr:uid="{00000000-0006-0000-0600-000009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P7" authorId="0" shapeId="0" xr:uid="{00000000-0006-0000-0600-00000A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Q7" authorId="0" shapeId="0" xr:uid="{00000000-0006-0000-0600-00000B000000}">
      <text>
        <r>
          <rPr>
            <sz val="11"/>
            <rFont val="Calibri"/>
          </rPr>
          <t>The vCenter PostgreSQL service must not load unused database components, software, and database objects.</t>
        </r>
      </text>
    </comment>
    <comment ref="J8" authorId="0" shapeId="0" xr:uid="{00000000-0006-0000-0600-00000F000000}">
      <text>
        <r>
          <rPr>
            <sz val="11"/>
            <rFont val="Calibri"/>
          </rPr>
          <t>The ESXi host must not use the default Active Directory ESX Admin group.</t>
        </r>
      </text>
    </comment>
    <comment ref="K8" authorId="0" shapeId="0" xr:uid="{00000000-0006-0000-0600-000010000000}">
      <text>
        <r>
          <rPr>
            <sz val="11"/>
            <rFont val="Calibri"/>
          </rPr>
          <t>The Photon operating system must require users to reauthenticate for privilege escalation.</t>
        </r>
      </text>
    </comment>
    <comment ref="L8" authorId="0" shapeId="0" xr:uid="{00000000-0006-0000-0600-000011000000}">
      <text>
        <r>
          <rPr>
            <sz val="11"/>
            <rFont val="Calibri"/>
          </rPr>
          <t>The vCenter Server must restrict access to the default roles with cryptographic permissions.</t>
        </r>
      </text>
    </comment>
    <comment ref="M8" authorId="0" shapeId="0" xr:uid="{00000000-0006-0000-0600-000012000000}">
      <text>
        <r>
          <rPr>
            <sz val="11"/>
            <rFont val="Calibri"/>
          </rPr>
          <t>The vCenter Server must restrict access to cryptographic permissions.</t>
        </r>
      </text>
    </comment>
    <comment ref="N8" authorId="0" shapeId="0" xr:uid="{00000000-0006-0000-0600-000013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O8" authorId="0" shapeId="0" xr:uid="{00000000-0006-0000-0600-000014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P8" authorId="0" shapeId="0" xr:uid="{00000000-0006-0000-0600-000015000000}">
      <text>
        <r>
          <rPr>
            <sz val="11"/>
            <rFont val="Calibri"/>
          </rPr>
          <t>The ESXi host must deny shell access for the dcui account.</t>
        </r>
      </text>
    </comment>
    <comment ref="J9" authorId="0" shapeId="0" xr:uid="{00000000-0006-0000-0600-000016000000}">
      <text>
        <r>
          <rPr>
            <sz val="11"/>
            <rFont val="Calibri"/>
          </rPr>
          <t>Virtual machines (VMs) must prevent unauthorized removal, connection, and modification of devices.</t>
        </r>
      </text>
    </comment>
    <comment ref="K9" authorId="0" shapeId="0" xr:uid="{00000000-0006-0000-0600-000017000000}">
      <text>
        <r>
          <rPr>
            <sz val="11"/>
            <rFont val="Calibri"/>
          </rPr>
          <t>The Photon operating system must be configured to audit the execution of privileged functions.</t>
        </r>
      </text>
    </comment>
    <comment ref="L9" authorId="0" shapeId="0" xr:uid="{00000000-0006-0000-0600-000018000000}">
      <text>
        <r>
          <rPr>
            <sz val="11"/>
            <rFont val="Calibri"/>
          </rPr>
          <t>The Photon operating system must audit the execution of privileged functions.</t>
        </r>
      </text>
    </comment>
    <comment ref="M9" authorId="0" shapeId="0" xr:uid="{00000000-0006-0000-0600-000019000000}">
      <text>
        <r>
          <rPr>
            <sz val="11"/>
            <rFont val="Calibri"/>
          </rPr>
          <t>The vCenter VAMI service must protect system resources and privileged operations from hosted applications.</t>
        </r>
      </text>
    </comment>
    <comment ref="J10" authorId="0" shapeId="0" xr:uid="{00000000-0006-0000-0600-00001A000000}">
      <text>
        <r>
          <rPr>
            <sz val="11"/>
            <rFont val="Calibri"/>
          </rPr>
          <t>The ESXi host must enforce the limit of three consecutive invalid logon attempts by a user.</t>
        </r>
      </text>
    </comment>
    <comment ref="K10" authorId="0" shapeId="0" xr:uid="{00000000-0006-0000-0600-000021000000}">
      <text>
        <r>
          <rPr>
            <sz val="11"/>
            <rFont val="Calibri"/>
          </rPr>
          <t>The ESXi host must enforce an unlock timeout of 15 minutes after a user account is locked out.</t>
        </r>
      </text>
    </comment>
    <comment ref="L10" authorId="0" shapeId="0" xr:uid="{00000000-0006-0000-0600-000022000000}">
      <text>
        <r>
          <rPr>
            <sz val="11"/>
            <rFont val="Calibri"/>
          </rPr>
          <t>The Photon operating system must enforce the limit of three consecutive invalid logon attempts by a user during a 15-minute time period.</t>
        </r>
      </text>
    </comment>
    <comment ref="M10" authorId="0" shapeId="0" xr:uid="{00000000-0006-0000-0600-000023000000}">
      <text>
        <r>
          <rPr>
            <sz val="11"/>
            <rFont val="Calibri"/>
          </rPr>
          <t>The Photon operating system must automatically lock an account until the locked account is released by an administrator when three unsuccessful logon attempts in 15 minutes occur.</t>
        </r>
      </text>
    </comment>
    <comment ref="N10" authorId="0" shapeId="0" xr:uid="{00000000-0006-0000-0600-000024000000}">
      <text>
        <r>
          <rPr>
            <sz val="11"/>
            <rFont val="Calibri"/>
          </rPr>
          <t>The Photon operating system must enforce a delay of at least four seconds between logon prompts following a failed logon attempt in login.defs.</t>
        </r>
      </text>
    </comment>
    <comment ref="O10" authorId="0" shapeId="0" xr:uid="{00000000-0006-0000-0600-000025000000}">
      <text>
        <r>
          <rPr>
            <sz val="11"/>
            <rFont val="Calibri"/>
          </rPr>
          <t>The Photon operating system must be configured to use the pam_faillock.so module.</t>
        </r>
      </text>
    </comment>
    <comment ref="P10" authorId="0" shapeId="0" xr:uid="{00000000-0006-0000-0600-000026000000}">
      <text>
        <r>
          <rPr>
            <sz val="11"/>
            <rFont val="Calibri"/>
          </rPr>
          <t>The Photon operating system must include root when automatically locking an account until the locked account is released by an administrator when three unsuccessful logon attempts occur during a 15-minute time period.</t>
        </r>
      </text>
    </comment>
    <comment ref="Q10" authorId="0" shapeId="0" xr:uid="{00000000-0006-0000-0600-000027000000}">
      <text>
        <r>
          <rPr>
            <sz val="11"/>
            <rFont val="Calibri"/>
          </rPr>
          <t>The Photon operating system must persist lockouts between system reboots.</t>
        </r>
      </text>
    </comment>
    <comment ref="R10" authorId="0" shapeId="0" xr:uid="{00000000-0006-0000-0600-00001B000000}">
      <text>
        <r>
          <rPr>
            <sz val="11"/>
            <rFont val="Calibri"/>
          </rPr>
          <t>The Photon operating system must enforce a delay of at least four seconds between logon prompts following a failed logon attempt.</t>
        </r>
      </text>
    </comment>
    <comment ref="S10" authorId="0" shapeId="0" xr:uid="{00000000-0006-0000-0600-00001C000000}">
      <text>
        <r>
          <rPr>
            <sz val="11"/>
            <rFont val="Calibri"/>
          </rPr>
          <t>The Photon operating system must configure Secure Shell (SSH) to limit the number of allowed login attempts per connection.</t>
        </r>
      </text>
    </comment>
    <comment ref="T10" authorId="0" shapeId="0" xr:uid="{00000000-0006-0000-0600-00001D000000}">
      <text>
        <r>
          <rPr>
            <sz val="11"/>
            <rFont val="Calibri"/>
          </rPr>
          <t>The Photon operating system must configure Secure Shell (SSH) to restrict LoginGraceTime.</t>
        </r>
      </text>
    </comment>
    <comment ref="U10" authorId="0" shapeId="0" xr:uid="{00000000-0006-0000-0600-00001E000000}">
      <text>
        <r>
          <rPr>
            <sz val="11"/>
            <rFont val="Calibri"/>
          </rPr>
          <t>The vCenter Server must enforce the limit of three consecutive invalid login attempts by a user.</t>
        </r>
      </text>
    </comment>
    <comment ref="V10" authorId="0" shapeId="0" xr:uid="{00000000-0006-0000-0600-00001F000000}">
      <text>
        <r>
          <rPr>
            <sz val="11"/>
            <rFont val="Calibri"/>
          </rPr>
          <t>The vCenter Server must set the interval for counting failed login attempts to at least 15 minutes.</t>
        </r>
      </text>
    </comment>
    <comment ref="W10" authorId="0" shapeId="0" xr:uid="{00000000-0006-0000-0600-000020000000}">
      <text>
        <r>
          <rPr>
            <sz val="11"/>
            <rFont val="Calibri"/>
          </rPr>
          <t>The vCenter Server must require an administrator to unlock an account locked due to excessive login failures.</t>
        </r>
      </text>
    </comment>
    <comment ref="J11" authorId="0" shapeId="0" xr:uid="{00000000-0006-0000-0600-000028000000}">
      <text>
        <r>
          <rPr>
            <sz val="11"/>
            <rFont val="Calibri"/>
          </rPr>
          <t>The ESXi host must display the Standard Mandatory DOD Notice and Consent Banner before granting access to the system via the Direct Console User Interface (DCUI).</t>
        </r>
      </text>
    </comment>
    <comment ref="K11" authorId="0" shapeId="0" xr:uid="{00000000-0006-0000-0600-000029000000}">
      <text>
        <r>
          <rPr>
            <sz val="11"/>
            <rFont val="Calibri"/>
          </rPr>
          <t>The ESXi host must display the Standard Mandatory DOD Notice and Consent Banner before granting access to the system via Secure Shell (SSH).</t>
        </r>
      </text>
    </comment>
    <comment ref="L11" authorId="0" shapeId="0" xr:uid="{00000000-0006-0000-0600-00002A000000}">
      <text>
        <r>
          <rPr>
            <sz val="11"/>
            <rFont val="Calibri"/>
          </rPr>
          <t>The ESXi host Secure Shell (SSH) daemon must display the Standard Mandatory DOD Notice and Consent Banner before granting access to the system.</t>
        </r>
      </text>
    </comment>
    <comment ref="M11" authorId="0" shapeId="0" xr:uid="{00000000-0006-0000-0600-00002B000000}">
      <text>
        <r>
          <rPr>
            <sz val="11"/>
            <rFont val="Calibri"/>
          </rPr>
          <t>The Photon operating system must display the Standard Mandatory DOD Notice and Consent Banner before granting local or remote access to the system.</t>
        </r>
      </text>
    </comment>
    <comment ref="N11" authorId="0" shapeId="0" xr:uid="{00000000-0006-0000-0600-00002C000000}">
      <text>
        <r>
          <rPr>
            <sz val="11"/>
            <rFont val="Calibri"/>
          </rPr>
          <t>The vCenter Server must display the Standard Mandatory DOD Notice and Consent Banner before logon.</t>
        </r>
      </text>
    </comment>
    <comment ref="J12" authorId="0" shapeId="0" xr:uid="{00000000-0006-0000-0600-00002D000000}">
      <text>
        <r>
          <rPr>
            <sz val="11"/>
            <rFont val="Calibri"/>
          </rPr>
          <t>Virtual machines (VMs) must be configured to lock when the last console connection is closed.</t>
        </r>
      </text>
    </comment>
    <comment ref="K12" authorId="0" shapeId="0" xr:uid="{00000000-0006-0000-0600-000032000000}">
      <text>
        <r>
          <rPr>
            <sz val="11"/>
            <rFont val="Calibri"/>
          </rPr>
          <t>The ESXi host client must be configured with an idle session timeout.</t>
        </r>
      </text>
    </comment>
    <comment ref="L12" authorId="0" shapeId="0" xr:uid="{00000000-0006-0000-0600-000033000000}">
      <text>
        <r>
          <rPr>
            <sz val="11"/>
            <rFont val="Calibri"/>
          </rPr>
          <t>The ESXi host must set a timeout to automatically end idle shell sessions after fifteen minutes.</t>
        </r>
      </text>
    </comment>
    <comment ref="M12" authorId="0" shapeId="0" xr:uid="{00000000-0006-0000-0600-000034000000}">
      <text>
        <r>
          <rPr>
            <sz val="11"/>
            <rFont val="Calibri"/>
          </rPr>
          <t>The ESXi host must automatically stop shell services after 10 minutes.</t>
        </r>
      </text>
    </comment>
    <comment ref="N12" authorId="0" shapeId="0" xr:uid="{00000000-0006-0000-0600-000035000000}">
      <text>
        <r>
          <rPr>
            <sz val="11"/>
            <rFont val="Calibri"/>
          </rPr>
          <t>The ESXi host must set a timeout to automatically end idle DCUI sessions after 10 minutes.</t>
        </r>
      </text>
    </comment>
    <comment ref="O12" authorId="0" shapeId="0" xr:uid="{00000000-0006-0000-0600-000036000000}">
      <text>
        <r>
          <rPr>
            <sz val="11"/>
            <rFont val="Calibri"/>
          </rPr>
          <t>The ESXi host Secure Shell (SSH) daemon must set a timeout count on idle sessions.</t>
        </r>
      </text>
    </comment>
    <comment ref="P12" authorId="0" shapeId="0" xr:uid="{00000000-0006-0000-0600-000037000000}">
      <text>
        <r>
          <rPr>
            <sz val="11"/>
            <rFont val="Calibri"/>
          </rPr>
          <t>The ESXi host Secure Shell (SSH) daemon must set a timeout interval on idle sessions.</t>
        </r>
      </text>
    </comment>
    <comment ref="Q12" authorId="0" shapeId="0" xr:uid="{00000000-0006-0000-0600-000038000000}">
      <text>
        <r>
          <rPr>
            <sz val="11"/>
            <rFont val="Calibri"/>
          </rPr>
          <t>The ESXi host must configure a session timeout for the vSphere API.</t>
        </r>
      </text>
    </comment>
    <comment ref="R12" authorId="0" shapeId="0" xr:uid="{00000000-0006-0000-0600-000039000000}">
      <text>
        <r>
          <rPr>
            <sz val="11"/>
            <rFont val="Calibri"/>
          </rPr>
          <t>The Photon operating system must limit the number of concurrent sessions to ten for all accounts and/or account types.</t>
        </r>
      </text>
    </comment>
    <comment ref="S12" authorId="0" shapeId="0" xr:uid="{00000000-0006-0000-0600-00003A000000}">
      <text>
        <r>
          <rPr>
            <sz val="11"/>
            <rFont val="Calibri"/>
          </rPr>
          <t>The Photon operating system must terminate idle Secure Shell (SSH) sessions after 15 minutes.</t>
        </r>
      </text>
    </comment>
    <comment ref="T12" authorId="0" shapeId="0" xr:uid="{00000000-0006-0000-0600-00003B000000}">
      <text>
        <r>
          <rPr>
            <sz val="11"/>
            <rFont val="Calibri"/>
          </rPr>
          <t>The operating system must automatically terminate a user session after inactivity time-outs have expired.</t>
        </r>
      </text>
    </comment>
    <comment ref="U12" authorId="0" shapeId="0" xr:uid="{00000000-0006-0000-0600-00003C000000}">
      <text>
        <r>
          <rPr>
            <sz val="11"/>
            <rFont val="Calibri"/>
          </rPr>
          <t>The Photon operating system must terminate idle Secure Shell (SSH) sessions.</t>
        </r>
      </text>
    </comment>
    <comment ref="V12" authorId="0" shapeId="0" xr:uid="{00000000-0006-0000-0600-00003D000000}">
      <text>
        <r>
          <rPr>
            <sz val="11"/>
            <rFont val="Calibri"/>
          </rPr>
          <t>The vCenter Server must terminate vSphere Client sessions after 15 minutes of inactivity.</t>
        </r>
      </text>
    </comment>
    <comment ref="W12" authorId="0" shapeId="0" xr:uid="{00000000-0006-0000-0600-00003E000000}">
      <text>
        <r>
          <rPr>
            <sz val="11"/>
            <rFont val="Calibri"/>
          </rPr>
          <t>The vCenter STS service must set an inactive timeout for sessions.</t>
        </r>
      </text>
    </comment>
    <comment ref="X12" authorId="0" shapeId="0" xr:uid="{00000000-0006-0000-0600-00002E000000}">
      <text>
        <r>
          <rPr>
            <sz val="11"/>
            <rFont val="Calibri"/>
          </rPr>
          <t>The vCenter ESX Agent Manager service must set an inactive timeout for sessions.</t>
        </r>
      </text>
    </comment>
    <comment ref="Y12" authorId="0" shapeId="0" xr:uid="{00000000-0006-0000-0600-00002F000000}">
      <text>
        <r>
          <rPr>
            <sz val="11"/>
            <rFont val="Calibri"/>
          </rPr>
          <t>The vCenter Lookup service must set an inactive timeout for sessions.</t>
        </r>
      </text>
    </comment>
    <comment ref="Z12" authorId="0" shapeId="0" xr:uid="{00000000-0006-0000-0600-000030000000}">
      <text>
        <r>
          <rPr>
            <sz val="11"/>
            <rFont val="Calibri"/>
          </rPr>
          <t>The vCenter Perfcharts service must set an inactive timeout for sessions.</t>
        </r>
      </text>
    </comment>
    <comment ref="AA12" authorId="0" shapeId="0" xr:uid="{00000000-0006-0000-0600-000031000000}">
      <text>
        <r>
          <rPr>
            <sz val="11"/>
            <rFont val="Calibri"/>
          </rPr>
          <t>The vCenter UI service must set an inactive timeout for sessions.</t>
        </r>
      </text>
    </comment>
    <comment ref="J13" authorId="0" shapeId="0" xr:uid="{00000000-0006-0000-0600-00003F000000}">
      <text>
        <r>
          <rPr>
            <sz val="11"/>
            <rFont val="Calibri"/>
          </rPr>
          <t>Virtual machines (VMs) must limit console sharing.</t>
        </r>
      </text>
    </comment>
    <comment ref="K13" authorId="0" shapeId="0" xr:uid="{00000000-0006-0000-0600-00004A000000}">
      <text>
        <r>
          <rPr>
            <sz val="11"/>
            <rFont val="Calibri"/>
          </rPr>
          <t>The ESXi host client must be configured with an idle session timeout.</t>
        </r>
      </text>
    </comment>
    <comment ref="L13" authorId="0" shapeId="0" xr:uid="{00000000-0006-0000-0600-00004B000000}">
      <text>
        <r>
          <rPr>
            <sz val="11"/>
            <rFont val="Calibri"/>
          </rPr>
          <t>The ESXi host must set a timeout to automatically end idle shell sessions after fifteen minutes.</t>
        </r>
      </text>
    </comment>
    <comment ref="M13" authorId="0" shapeId="0" xr:uid="{00000000-0006-0000-0600-00004C000000}">
      <text>
        <r>
          <rPr>
            <sz val="11"/>
            <rFont val="Calibri"/>
          </rPr>
          <t>The ESXi host must automatically stop shell services after 10 minutes.</t>
        </r>
      </text>
    </comment>
    <comment ref="N13" authorId="0" shapeId="0" xr:uid="{00000000-0006-0000-0600-00004D000000}">
      <text>
        <r>
          <rPr>
            <sz val="11"/>
            <rFont val="Calibri"/>
          </rPr>
          <t>The ESXi host must set a timeout to automatically end idle DCUI sessions after 10 minutes.</t>
        </r>
      </text>
    </comment>
    <comment ref="O13" authorId="0" shapeId="0" xr:uid="{00000000-0006-0000-0600-00004E000000}">
      <text>
        <r>
          <rPr>
            <sz val="11"/>
            <rFont val="Calibri"/>
          </rPr>
          <t>The ESXi host Secure Shell (SSH) daemon must set a timeout count on idle sessions.</t>
        </r>
      </text>
    </comment>
    <comment ref="P13" authorId="0" shapeId="0" xr:uid="{00000000-0006-0000-0600-00004F000000}">
      <text>
        <r>
          <rPr>
            <sz val="11"/>
            <rFont val="Calibri"/>
          </rPr>
          <t>The ESXi host Secure Shell (SSH) daemon must set a timeout interval on idle sessions.</t>
        </r>
      </text>
    </comment>
    <comment ref="Q13" authorId="0" shapeId="0" xr:uid="{00000000-0006-0000-0600-000050000000}">
      <text>
        <r>
          <rPr>
            <sz val="11"/>
            <rFont val="Calibri"/>
          </rPr>
          <t>The ESXi host must configure a session timeout for the vSphere API.</t>
        </r>
      </text>
    </comment>
    <comment ref="R13" authorId="0" shapeId="0" xr:uid="{00000000-0006-0000-0600-000051000000}">
      <text>
        <r>
          <rPr>
            <sz val="11"/>
            <rFont val="Calibri"/>
          </rPr>
          <t>The Photon operating system must limit the number of concurrent sessions to ten for all accounts and/or account types.</t>
        </r>
      </text>
    </comment>
    <comment ref="S13" authorId="0" shapeId="0" xr:uid="{00000000-0006-0000-0600-000052000000}">
      <text>
        <r>
          <rPr>
            <sz val="11"/>
            <rFont val="Calibri"/>
          </rPr>
          <t>The Photon operating system must terminate idle Secure Shell (SSH) sessions after 15 minutes.</t>
        </r>
      </text>
    </comment>
    <comment ref="T13" authorId="0" shapeId="0" xr:uid="{00000000-0006-0000-0600-000053000000}">
      <text>
        <r>
          <rPr>
            <sz val="11"/>
            <rFont val="Calibri"/>
          </rPr>
          <t>The operating system must automatically terminate a user session after inactivity time-outs have expired.</t>
        </r>
      </text>
    </comment>
    <comment ref="U13" authorId="0" shapeId="0" xr:uid="{00000000-0006-0000-0600-000054000000}">
      <text>
        <r>
          <rPr>
            <sz val="11"/>
            <rFont val="Calibri"/>
          </rPr>
          <t>The Photon operating system must terminate idle Secure Shell (SSH) sessions.</t>
        </r>
      </text>
    </comment>
    <comment ref="V13" authorId="0" shapeId="0" xr:uid="{00000000-0006-0000-0600-000055000000}">
      <text>
        <r>
          <rPr>
            <sz val="11"/>
            <rFont val="Calibri"/>
          </rPr>
          <t>The vCenter Server must terminate vSphere Client sessions after 15 minutes of inactivity.</t>
        </r>
      </text>
    </comment>
    <comment ref="W13" authorId="0" shapeId="0" xr:uid="{00000000-0006-0000-0600-000056000000}">
      <text>
        <r>
          <rPr>
            <sz val="11"/>
            <rFont val="Calibri"/>
          </rPr>
          <t>The vCenter STS service must set an inactive timeout for sessions.</t>
        </r>
      </text>
    </comment>
    <comment ref="X13" authorId="0" shapeId="0" xr:uid="{00000000-0006-0000-0600-000057000000}">
      <text>
        <r>
          <rPr>
            <sz val="11"/>
            <rFont val="Calibri"/>
          </rPr>
          <t>The vCenter STS service must limit the amount of time that each Transmission Control Protocol (TCP) connection is kept alive.</t>
        </r>
      </text>
    </comment>
    <comment ref="Y13" authorId="0" shapeId="0" xr:uid="{00000000-0006-0000-0600-000058000000}">
      <text>
        <r>
          <rPr>
            <sz val="11"/>
            <rFont val="Calibri"/>
          </rPr>
          <t>The vCenter STS service must limit the number of times that each Transmission Control Protocol (TCP) connection is kept alive.</t>
        </r>
      </text>
    </comment>
    <comment ref="Z13" authorId="0" shapeId="0" xr:uid="{00000000-0006-0000-0600-000059000000}">
      <text>
        <r>
          <rPr>
            <sz val="11"/>
            <rFont val="Calibri"/>
          </rPr>
          <t>The vCenter ESX Agent Manager service must set an inactive timeout for sessions.</t>
        </r>
      </text>
    </comment>
    <comment ref="AA13" authorId="0" shapeId="0" xr:uid="{00000000-0006-0000-0600-00005A000000}">
      <text>
        <r>
          <rPr>
            <sz val="11"/>
            <rFont val="Calibri"/>
          </rPr>
          <t>The vCenter ESX Agent Manager service must limit the amount of time that each Transmission Control Protocol (TCP) connection is kept alive.</t>
        </r>
      </text>
    </comment>
    <comment ref="AB13" authorId="0" shapeId="0" xr:uid="{00000000-0006-0000-0600-000040000000}">
      <text>
        <r>
          <rPr>
            <sz val="11"/>
            <rFont val="Calibri"/>
          </rPr>
          <t>The vCenter ESX Agent Manager service must limit the number of times that each Transmission Control Protocol (TCP) connection is kept alive.</t>
        </r>
      </text>
    </comment>
    <comment ref="AC13" authorId="0" shapeId="0" xr:uid="{00000000-0006-0000-0600-000041000000}">
      <text>
        <r>
          <rPr>
            <sz val="11"/>
            <rFont val="Calibri"/>
          </rPr>
          <t>The vCenter Lookup service must set an inactive timeout for sessions.</t>
        </r>
      </text>
    </comment>
    <comment ref="AD13" authorId="0" shapeId="0" xr:uid="{00000000-0006-0000-0600-000042000000}">
      <text>
        <r>
          <rPr>
            <sz val="11"/>
            <rFont val="Calibri"/>
          </rPr>
          <t>The vCenter Lookup service must limit the amount of time that each Transmission Control Protocol (TCP) connection is kept alive.</t>
        </r>
      </text>
    </comment>
    <comment ref="AE13" authorId="0" shapeId="0" xr:uid="{00000000-0006-0000-0600-000043000000}">
      <text>
        <r>
          <rPr>
            <sz val="11"/>
            <rFont val="Calibri"/>
          </rPr>
          <t>The vCenter Lookup service must limit the number of times that each Transmission Control Protocol (TCP) connection is kept alive.</t>
        </r>
      </text>
    </comment>
    <comment ref="AF13" authorId="0" shapeId="0" xr:uid="{00000000-0006-0000-0600-000044000000}">
      <text>
        <r>
          <rPr>
            <sz val="11"/>
            <rFont val="Calibri"/>
          </rPr>
          <t>The vCenter Perfcharts service must set an inactive timeout for sessions.</t>
        </r>
      </text>
    </comment>
    <comment ref="AG13" authorId="0" shapeId="0" xr:uid="{00000000-0006-0000-0600-000045000000}">
      <text>
        <r>
          <rPr>
            <sz val="11"/>
            <rFont val="Calibri"/>
          </rPr>
          <t>The vCenter Perfcharts service must limit the amount of time that each Transmission Control Protocol (TCP) connection is kept alive.</t>
        </r>
      </text>
    </comment>
    <comment ref="AH13" authorId="0" shapeId="0" xr:uid="{00000000-0006-0000-0600-000046000000}">
      <text>
        <r>
          <rPr>
            <sz val="11"/>
            <rFont val="Calibri"/>
          </rPr>
          <t>The vCenter Perfcharts service must limit the number of times that each Transmission Control Protocol (TCP) connection is kept alive.</t>
        </r>
      </text>
    </comment>
    <comment ref="AI13" authorId="0" shapeId="0" xr:uid="{00000000-0006-0000-0600-000047000000}">
      <text>
        <r>
          <rPr>
            <sz val="11"/>
            <rFont val="Calibri"/>
          </rPr>
          <t>The vCenter UI service must set an inactive timeout for sessions.</t>
        </r>
      </text>
    </comment>
    <comment ref="AJ13" authorId="0" shapeId="0" xr:uid="{00000000-0006-0000-0600-000048000000}">
      <text>
        <r>
          <rPr>
            <sz val="11"/>
            <rFont val="Calibri"/>
          </rPr>
          <t>The vCenter UI service must limit the amount of time that each Transmission Control Protocol (TCP) connection is kept alive.</t>
        </r>
      </text>
    </comment>
    <comment ref="AK13" authorId="0" shapeId="0" xr:uid="{00000000-0006-0000-0600-000049000000}">
      <text>
        <r>
          <rPr>
            <sz val="11"/>
            <rFont val="Calibri"/>
          </rPr>
          <t>The vCenter UI service must limit the number of times that each Transmission Control Protocol (TCP) connection is kept alive.</t>
        </r>
      </text>
    </comment>
    <comment ref="J23" authorId="0" shapeId="0" xr:uid="{00000000-0006-0000-0600-00005B000000}">
      <text>
        <r>
          <rPr>
            <sz val="11"/>
            <rFont val="Calibri"/>
          </rPr>
          <t>Virtual machines (VMs) must configure log size.</t>
        </r>
      </text>
    </comment>
    <comment ref="K23" authorId="0" shapeId="0" xr:uid="{00000000-0006-0000-0600-000068000000}">
      <text>
        <r>
          <rPr>
            <sz val="11"/>
            <rFont val="Calibri"/>
          </rPr>
          <t>Virtual machines (VMs) must configure log retention.</t>
        </r>
      </text>
    </comment>
    <comment ref="L23" authorId="0" shapeId="0" xr:uid="{00000000-0006-0000-0600-000069000000}">
      <text>
        <r>
          <rPr>
            <sz val="11"/>
            <rFont val="Calibri"/>
          </rPr>
          <t>Virtual machines (VMs) must enable logging.</t>
        </r>
      </text>
    </comment>
    <comment ref="M23" authorId="0" shapeId="0" xr:uid="{00000000-0006-0000-0600-00006A000000}">
      <text>
        <r>
          <rPr>
            <sz val="11"/>
            <rFont val="Calibri"/>
          </rPr>
          <t>The ESXi must produce audit records containing information to establish what type of events occurred.</t>
        </r>
      </text>
    </comment>
    <comment ref="N23" authorId="0" shapeId="0" xr:uid="{00000000-0006-0000-0600-00006B000000}">
      <text>
        <r>
          <rPr>
            <sz val="11"/>
            <rFont val="Calibri"/>
          </rPr>
          <t>The ESXi host must allocate audit record storage capacity to store at least one week</t>
        </r>
        <r>
          <rPr>
            <sz val="11"/>
            <color rgb="FF000000"/>
            <rFont val="Calibri"/>
          </rPr>
          <t>'</t>
        </r>
        <r>
          <rPr>
            <sz val="11"/>
            <color rgb="FF000000"/>
            <rFont val="Calibri"/>
          </rPr>
          <t>s worth of audit records.</t>
        </r>
      </text>
    </comment>
    <comment ref="O23" authorId="0" shapeId="0" xr:uid="{00000000-0006-0000-0600-00006C000000}">
      <text>
        <r>
          <rPr>
            <sz val="11"/>
            <rFont val="Calibri"/>
          </rPr>
          <t>The ESXi host must offload logs via syslog.</t>
        </r>
      </text>
    </comment>
    <comment ref="P23" authorId="0" shapeId="0" xr:uid="{00000000-0006-0000-0600-00006D000000}">
      <text>
        <r>
          <rPr>
            <sz val="11"/>
            <rFont val="Calibri"/>
          </rPr>
          <t>The ESXi host must not suppress warnings that the local or remote shell sessions are enabled.</t>
        </r>
      </text>
    </comment>
    <comment ref="Q23" authorId="0" shapeId="0" xr:uid="{00000000-0006-0000-0600-00006E000000}">
      <text>
        <r>
          <rPr>
            <sz val="11"/>
            <rFont val="Calibri"/>
          </rPr>
          <t>The ESXi host must not suppress warnings about unmitigated hyperthreading vulnerabilities.</t>
        </r>
      </text>
    </comment>
    <comment ref="R23" authorId="0" shapeId="0" xr:uid="{00000000-0006-0000-0600-00006F000000}">
      <text>
        <r>
          <rPr>
            <sz val="11"/>
            <rFont val="Calibri"/>
          </rPr>
          <t>The ESXi host must enable audit logging.</t>
        </r>
      </text>
    </comment>
    <comment ref="S23" authorId="0" shapeId="0" xr:uid="{00000000-0006-0000-0600-000070000000}">
      <text>
        <r>
          <rPr>
            <sz val="11"/>
            <rFont val="Calibri"/>
          </rPr>
          <t>The ESXi host must off-load audit records via syslog.</t>
        </r>
      </text>
    </comment>
    <comment ref="T23" authorId="0" shapeId="0" xr:uid="{00000000-0006-0000-0600-000071000000}">
      <text>
        <r>
          <rPr>
            <sz val="11"/>
            <rFont val="Calibri"/>
          </rPr>
          <t>The ESXi host must forward audit records containing information to establish what type of events occurred.</t>
        </r>
      </text>
    </comment>
    <comment ref="U23" authorId="0" shapeId="0" xr:uid="{00000000-0006-0000-0600-000072000000}">
      <text>
        <r>
          <rPr>
            <sz val="11"/>
            <rFont val="Calibri"/>
          </rPr>
          <t>The ESXi host must configure a persistent log location for all locally stored logs.</t>
        </r>
      </text>
    </comment>
    <comment ref="V23" authorId="0" shapeId="0" xr:uid="{00000000-0006-0000-0600-000073000000}">
      <text>
        <r>
          <rPr>
            <sz val="11"/>
            <rFont val="Calibri"/>
          </rPr>
          <t>The ESXi host must not enable log filtering.</t>
        </r>
      </text>
    </comment>
    <comment ref="W23" authorId="0" shapeId="0" xr:uid="{00000000-0006-0000-0600-000074000000}">
      <text>
        <r>
          <rPr>
            <sz val="11"/>
            <rFont val="Calibri"/>
          </rPr>
          <t>The Photon operating system must audit all account creations.</t>
        </r>
      </text>
    </comment>
    <comment ref="X23" authorId="0" shapeId="0" xr:uid="{00000000-0006-0000-0600-000075000000}">
      <text>
        <r>
          <rPr>
            <sz val="11"/>
            <rFont val="Calibri"/>
          </rPr>
          <t>The Photon operating system must monitor remote access logins.</t>
        </r>
      </text>
    </comment>
    <comment ref="Y23" authorId="0" shapeId="0" xr:uid="{00000000-0006-0000-0600-000076000000}">
      <text>
        <r>
          <rPr>
            <sz val="11"/>
            <rFont val="Calibri"/>
          </rPr>
          <t>The Photon operating system must configure auditd to log to disk.</t>
        </r>
      </text>
    </comment>
    <comment ref="Z23" authorId="0" shapeId="0" xr:uid="{00000000-0006-0000-0600-000077000000}">
      <text>
        <r>
          <rPr>
            <sz val="11"/>
            <rFont val="Calibri"/>
          </rPr>
          <t>The Photon operating system must enable the auditd service.</t>
        </r>
      </text>
    </comment>
    <comment ref="AA23" authorId="0" shapeId="0" xr:uid="{00000000-0006-0000-0600-000078000000}">
      <text>
        <r>
          <rPr>
            <sz val="11"/>
            <rFont val="Calibri"/>
          </rPr>
          <t>The Photon operating system must be configured to audit the execution of privileged functions.</t>
        </r>
      </text>
    </comment>
    <comment ref="AB23" authorId="0" shapeId="0" xr:uid="{00000000-0006-0000-0600-000079000000}">
      <text>
        <r>
          <rPr>
            <sz val="11"/>
            <rFont val="Calibri"/>
          </rPr>
          <t>The Photon operating system must generate audit records when successful/unsuccessful attempts to access privileges occur.</t>
        </r>
      </text>
    </comment>
    <comment ref="AC23" authorId="0" shapeId="0" xr:uid="{00000000-0006-0000-0600-00007A000000}">
      <text>
        <r>
          <rPr>
            <sz val="11"/>
            <rFont val="Calibri"/>
          </rPr>
          <t>The Photon operating system must audit all account modifications.</t>
        </r>
      </text>
    </comment>
    <comment ref="AD23" authorId="0" shapeId="0" xr:uid="{00000000-0006-0000-0600-00007B000000}">
      <text>
        <r>
          <rPr>
            <sz val="11"/>
            <rFont val="Calibri"/>
          </rPr>
          <t>The Photon operating system must audit all account removal actions.</t>
        </r>
      </text>
    </comment>
    <comment ref="AE23" authorId="0" shapeId="0" xr:uid="{00000000-0006-0000-0600-00007C000000}">
      <text>
        <r>
          <rPr>
            <sz val="11"/>
            <rFont val="Calibri"/>
          </rPr>
          <t>The Photon operating system must initiate session audits at system startup.</t>
        </r>
      </text>
    </comment>
    <comment ref="AF23" authorId="0" shapeId="0" xr:uid="{00000000-0006-0000-0600-00007D000000}">
      <text>
        <r>
          <rPr>
            <sz val="11"/>
            <rFont val="Calibri"/>
          </rPr>
          <t>The Photon operating system must audit the execution of privileged functions.</t>
        </r>
      </text>
    </comment>
    <comment ref="AG23" authorId="0" shapeId="0" xr:uid="{00000000-0006-0000-0600-00007E000000}">
      <text>
        <r>
          <rPr>
            <sz val="11"/>
            <rFont val="Calibri"/>
          </rPr>
          <t>The Photon operating system must allocate audit record storage capacity to store audit records when audit records are not immediately sent to a central audit record storage facility.</t>
        </r>
      </text>
    </comment>
    <comment ref="AH23" authorId="0" shapeId="0" xr:uid="{00000000-0006-0000-0600-00007F000000}">
      <text>
        <r>
          <rPr>
            <sz val="11"/>
            <rFont val="Calibri"/>
          </rPr>
          <t>The Photon operating system must generate audit records when successful/unsuccessful logon attempts occur.</t>
        </r>
      </text>
    </comment>
    <comment ref="AI23" authorId="0" shapeId="0" xr:uid="{00000000-0006-0000-0600-000080000000}">
      <text>
        <r>
          <rPr>
            <sz val="11"/>
            <rFont val="Calibri"/>
          </rPr>
          <t>The Photon operating system must be configured to audit the loading and unloading of dynamic kernel modules.</t>
        </r>
      </text>
    </comment>
    <comment ref="AJ23" authorId="0" shapeId="0" xr:uid="{00000000-0006-0000-0600-000081000000}">
      <text>
        <r>
          <rPr>
            <sz val="11"/>
            <rFont val="Calibri"/>
          </rPr>
          <t>The Photon operating system must ensure audit events are flushed to disk at proper intervals.</t>
        </r>
      </text>
    </comment>
    <comment ref="AK23" authorId="0" shapeId="0" xr:uid="{00000000-0006-0000-0600-000082000000}">
      <text>
        <r>
          <rPr>
            <sz val="11"/>
            <rFont val="Calibri"/>
          </rPr>
          <t>The Photon operating system must audit logon attempts for unknown users.</t>
        </r>
      </text>
    </comment>
    <comment ref="AL23" authorId="0" shapeId="0" xr:uid="{00000000-0006-0000-0600-00005C000000}">
      <text>
        <r>
          <rPr>
            <sz val="11"/>
            <rFont val="Calibri"/>
          </rPr>
          <t>The Photon operating system must configure the Secure Shell (SSH) SyslogFacility.</t>
        </r>
      </text>
    </comment>
    <comment ref="AM23" authorId="0" shapeId="0" xr:uid="{00000000-0006-0000-0600-00005D000000}">
      <text>
        <r>
          <rPr>
            <sz val="11"/>
            <rFont val="Calibri"/>
          </rPr>
          <t>The Photon operating system must enable Secure Shell (SSH) authentication logging.</t>
        </r>
      </text>
    </comment>
    <comment ref="AN23" authorId="0" shapeId="0" xr:uid="{00000000-0006-0000-0600-00005E000000}">
      <text>
        <r>
          <rPr>
            <sz val="11"/>
            <rFont val="Calibri"/>
          </rPr>
          <t>The Photon operating system must audit all account modifications.</t>
        </r>
      </text>
    </comment>
    <comment ref="AO23" authorId="0" shapeId="0" xr:uid="{00000000-0006-0000-0600-00005F000000}">
      <text>
        <r>
          <rPr>
            <sz val="11"/>
            <rFont val="Calibri"/>
          </rPr>
          <t>The Photon operating system must configure Secure Shell (SSH) to display the last login immediately after authentication.</t>
        </r>
      </text>
    </comment>
    <comment ref="AP23" authorId="0" shapeId="0" xr:uid="{00000000-0006-0000-0600-000060000000}">
      <text>
        <r>
          <rPr>
            <sz val="11"/>
            <rFont val="Calibri"/>
          </rPr>
          <t>The Photon operating system must log IPv4 packets with impossible addresses.</t>
        </r>
      </text>
    </comment>
    <comment ref="AQ23" authorId="0" shapeId="0" xr:uid="{00000000-0006-0000-0600-000061000000}">
      <text>
        <r>
          <rPr>
            <sz val="11"/>
            <rFont val="Calibri"/>
          </rPr>
          <t>The Photon operating system must generate audit records for all access and modifications to the opasswd file.</t>
        </r>
      </text>
    </comment>
    <comment ref="AR23" authorId="0" shapeId="0" xr:uid="{00000000-0006-0000-0600-000062000000}">
      <text>
        <r>
          <rPr>
            <sz val="11"/>
            <rFont val="Calibri"/>
          </rPr>
          <t>The Photon operating system must enable the rsyslog service.</t>
        </r>
      </text>
    </comment>
    <comment ref="AS23" authorId="0" shapeId="0" xr:uid="{00000000-0006-0000-0600-000063000000}">
      <text>
        <r>
          <rPr>
            <sz val="11"/>
            <rFont val="Calibri"/>
          </rPr>
          <t>The vCenter Server must produce audit records containing information to establish what type of events occurred.</t>
        </r>
      </text>
    </comment>
    <comment ref="AT23" authorId="0" shapeId="0" xr:uid="{00000000-0006-0000-0600-000064000000}">
      <text>
        <r>
          <rPr>
            <sz val="11"/>
            <rFont val="Calibri"/>
          </rPr>
          <t>The vCenter Server must be configured to send logs to a central log server.</t>
        </r>
      </text>
    </comment>
    <comment ref="AU23" authorId="0" shapeId="0" xr:uid="{00000000-0006-0000-0600-000065000000}">
      <text>
        <r>
          <rPr>
            <sz val="11"/>
            <rFont val="Calibri"/>
          </rPr>
          <t>The vCenter server must be configured to send events to a central log server.</t>
        </r>
      </text>
    </comment>
    <comment ref="AV23" authorId="0" shapeId="0" xr:uid="{00000000-0006-0000-0600-000066000000}">
      <text>
        <r>
          <rPr>
            <sz val="11"/>
            <rFont val="Calibri"/>
          </rPr>
          <t>The vCenter server must have task and event retention set to at least 30 days.</t>
        </r>
      </text>
    </comment>
    <comment ref="AW23" authorId="0" shapeId="0" xr:uid="{00000000-0006-0000-0600-000067000000}">
      <text>
        <r>
          <rPr>
            <sz val="11"/>
            <rFont val="Calibri"/>
          </rPr>
          <t>The vCenter STS service must initiate session logging upon startup.</t>
        </r>
      </text>
    </comment>
    <comment ref="J24" authorId="0" shapeId="0" xr:uid="{00000000-0006-0000-0600-000083000000}">
      <text>
        <r>
          <rPr>
            <sz val="11"/>
            <rFont val="Calibri"/>
          </rPr>
          <t>The ESXi must produce audit records containing information to establish what type of events occurred.</t>
        </r>
      </text>
    </comment>
    <comment ref="K24" authorId="0" shapeId="0" xr:uid="{00000000-0006-0000-0600-000084000000}">
      <text>
        <r>
          <rPr>
            <sz val="11"/>
            <rFont val="Calibri"/>
          </rPr>
          <t>The vCenter Server must produce audit records containing information to establish what type of events occurred.</t>
        </r>
      </text>
    </comment>
    <comment ref="L24" authorId="0" shapeId="0" xr:uid="{00000000-0006-0000-0600-000085000000}">
      <text>
        <r>
          <rPr>
            <sz val="11"/>
            <rFont val="Calibri"/>
          </rPr>
          <t>The vCenter STS service must produce log records containing sufficient information regarding event details.</t>
        </r>
      </text>
    </comment>
    <comment ref="M24" authorId="0" shapeId="0" xr:uid="{00000000-0006-0000-0600-000086000000}">
      <text>
        <r>
          <rPr>
            <sz val="11"/>
            <rFont val="Calibri"/>
          </rPr>
          <t>The vCenter ESX Agent Manager service must produce log records containing sufficient information regarding event details.</t>
        </r>
      </text>
    </comment>
    <comment ref="N24" authorId="0" shapeId="0" xr:uid="{00000000-0006-0000-0600-000087000000}">
      <text>
        <r>
          <rPr>
            <sz val="11"/>
            <rFont val="Calibri"/>
          </rPr>
          <t>The vCenter Lookup service must produce log records containing sufficient information regarding event details.</t>
        </r>
      </text>
    </comment>
    <comment ref="O24" authorId="0" shapeId="0" xr:uid="{00000000-0006-0000-0600-000088000000}">
      <text>
        <r>
          <rPr>
            <sz val="11"/>
            <rFont val="Calibri"/>
          </rPr>
          <t>The vCenter Perfcharts service must produce log records containing sufficient information regarding event details.</t>
        </r>
      </text>
    </comment>
    <comment ref="P24" authorId="0" shapeId="0" xr:uid="{00000000-0006-0000-0600-000089000000}">
      <text>
        <r>
          <rPr>
            <sz val="11"/>
            <rFont val="Calibri"/>
          </rPr>
          <t>The vCenter UI service must produce log records containing sufficient information regarding event details.</t>
        </r>
      </text>
    </comment>
    <comment ref="Q24" authorId="0" shapeId="0" xr:uid="{00000000-0006-0000-0600-00008A000000}">
      <text>
        <r>
          <rPr>
            <sz val="11"/>
            <rFont val="Calibri"/>
          </rPr>
          <t>The vCenter VAMI service must generate information to monitor remote access.</t>
        </r>
      </text>
    </comment>
    <comment ref="R24" authorId="0" shapeId="0" xr:uid="{00000000-0006-0000-0600-00008B000000}">
      <text>
        <r>
          <rPr>
            <sz val="11"/>
            <rFont val="Calibri"/>
          </rPr>
          <t>The vCenter VAMI service must produce log records containing sufficient information to establish what type of events occurred.</t>
        </r>
      </text>
    </comment>
    <comment ref="S24" authorId="0" shapeId="0" xr:uid="{00000000-0006-0000-0600-00008C000000}">
      <text>
        <r>
          <rPr>
            <sz val="11"/>
            <rFont val="Calibri"/>
          </rPr>
          <t xml:space="preserve">The vCenter PostgreSQL service must enable </t>
        </r>
        <r>
          <rPr>
            <sz val="11"/>
            <color rgb="FF000000"/>
            <rFont val="Calibri"/>
          </rPr>
          <t>"</t>
        </r>
        <r>
          <rPr>
            <b/>
            <sz val="11"/>
            <color rgb="FF000000"/>
            <rFont val="Calibri"/>
          </rPr>
          <t>pgaudit</t>
        </r>
        <r>
          <rPr>
            <sz val="11"/>
            <color rgb="FF000000"/>
            <rFont val="Calibri"/>
          </rPr>
          <t>"</t>
        </r>
        <r>
          <rPr>
            <sz val="11"/>
            <color rgb="FF000000"/>
            <rFont val="Calibri"/>
          </rPr>
          <t xml:space="preserve"> to provide audit record generation capabilities.</t>
        </r>
      </text>
    </comment>
    <comment ref="T24" authorId="0" shapeId="0" xr:uid="{00000000-0006-0000-0600-00008D000000}">
      <text>
        <r>
          <rPr>
            <sz val="11"/>
            <rFont val="Calibri"/>
          </rPr>
          <t>The vCenter PostgreSQL service must produce logs containing sufficient information to establish what type of events occurred.</t>
        </r>
      </text>
    </comment>
    <comment ref="J25" authorId="0" shapeId="0" xr:uid="{00000000-0006-0000-0600-00008E000000}">
      <text>
        <r>
          <rPr>
            <sz val="11"/>
            <rFont val="Calibri"/>
          </rPr>
          <t>The ESXi host must offload logs via syslog.</t>
        </r>
      </text>
    </comment>
    <comment ref="K25" authorId="0" shapeId="0" xr:uid="{00000000-0006-0000-0600-00008F000000}">
      <text>
        <r>
          <rPr>
            <sz val="11"/>
            <rFont val="Calibri"/>
          </rPr>
          <t>The ESXi host must off-load audit records via syslog.</t>
        </r>
      </text>
    </comment>
    <comment ref="L25" authorId="0" shapeId="0" xr:uid="{00000000-0006-0000-0600-000090000000}">
      <text>
        <r>
          <rPr>
            <sz val="11"/>
            <rFont val="Calibri"/>
          </rPr>
          <t>The vCenter Server must be configured to send logs to a central log server.</t>
        </r>
      </text>
    </comment>
    <comment ref="J26" authorId="0" shapeId="0" xr:uid="{00000000-0006-0000-0600-000091000000}">
      <text>
        <r>
          <rPr>
            <sz val="11"/>
            <rFont val="Calibri"/>
          </rPr>
          <t>The Photon operating system must alert the ISSO and SA in the event of an audit processing failure.</t>
        </r>
      </text>
    </comment>
    <comment ref="K26" authorId="0" shapeId="0" xr:uid="{00000000-0006-0000-0600-000092000000}">
      <text>
        <r>
          <rPr>
            <sz val="11"/>
            <rFont val="Calibri"/>
          </rPr>
          <t>The Photon operating system must immediately notify the SA and ISSO when allocated audit record storage volume reaches 75 percent of the repository maximum audit record storage capacity.</t>
        </r>
      </text>
    </comment>
    <comment ref="L26" authorId="0" shapeId="0" xr:uid="{00000000-0006-0000-0600-000093000000}">
      <text>
        <r>
          <rPr>
            <sz val="11"/>
            <rFont val="Calibri"/>
          </rPr>
          <t>The vCenter Server must provide an immediate real-time alert to the system administrator (SA) and information system security officer (ISSO), at a minimum, on every Single Sign-On (SSO) account action.</t>
        </r>
      </text>
    </comment>
    <comment ref="M26" authorId="0" shapeId="0" xr:uid="{00000000-0006-0000-0600-000094000000}">
      <text>
        <r>
          <rPr>
            <sz val="11"/>
            <rFont val="Calibri"/>
          </rPr>
          <t>The vCenter server must provide an immediate real-time alert to the system administrator (SA) and information system security officer (ISSO), at a minimum, of all audit failure events requiring real-time alerts.</t>
        </r>
      </text>
    </comment>
    <comment ref="J29" authorId="0" shapeId="0" xr:uid="{00000000-0006-0000-0600-000095000000}">
      <text>
        <r>
          <rPr>
            <sz val="11"/>
            <rFont val="Calibri"/>
          </rPr>
          <t>The ESXi host must synchronize internal information system clocks to an authoritative time source.</t>
        </r>
      </text>
    </comment>
    <comment ref="K29" authorId="0" shapeId="0" xr:uid="{00000000-0006-0000-0600-000096000000}">
      <text>
        <r>
          <rPr>
            <sz val="11"/>
            <rFont val="Calibri"/>
          </rPr>
          <t>The vCenter Server must compare internal information system clocks at least every 24 hours with an authoritative time server.</t>
        </r>
      </text>
    </comment>
    <comment ref="L29" authorId="0" shapeId="0" xr:uid="{00000000-0006-0000-0600-000097000000}">
      <text>
        <r>
          <rPr>
            <sz val="11"/>
            <rFont val="Calibri"/>
          </rPr>
          <t>The vCenter PostgreSQL service must use Coordinated Universal Time (UTC) for log timestamps.</t>
        </r>
      </text>
    </comment>
    <comment ref="J30" authorId="0" shapeId="0" xr:uid="{00000000-0006-0000-0600-000098000000}">
      <text>
        <r>
          <rPr>
            <sz val="11"/>
            <rFont val="Calibri"/>
          </rPr>
          <t>Virtual machines (VMs) must not use independent, nonpersistent disks.</t>
        </r>
      </text>
    </comment>
    <comment ref="K30" authorId="0" shapeId="0" xr:uid="{00000000-0006-0000-0600-000099000000}">
      <text>
        <r>
          <rPr>
            <sz val="11"/>
            <rFont val="Calibri"/>
          </rPr>
          <t>The Photon operating system must protect audit logs from unauthorized access.</t>
        </r>
      </text>
    </comment>
    <comment ref="L30" authorId="0" shapeId="0" xr:uid="{00000000-0006-0000-0600-00009A000000}">
      <text>
        <r>
          <rPr>
            <sz val="11"/>
            <rFont val="Calibri"/>
          </rPr>
          <t>The Photon operating system must allow only authorized users to configure the auditd service.</t>
        </r>
      </text>
    </comment>
    <comment ref="M30" authorId="0" shapeId="0" xr:uid="{00000000-0006-0000-0600-00009B000000}">
      <text>
        <r>
          <rPr>
            <sz val="11"/>
            <rFont val="Calibri"/>
          </rPr>
          <t>The Photon operating system /var/log directory must be restricted.</t>
        </r>
      </text>
    </comment>
    <comment ref="N30" authorId="0" shapeId="0" xr:uid="{00000000-0006-0000-0600-00009C000000}">
      <text>
        <r>
          <rPr>
            <sz val="11"/>
            <rFont val="Calibri"/>
          </rPr>
          <t>The Photon operating system must protect audit tools from unauthorized access.</t>
        </r>
      </text>
    </comment>
    <comment ref="O30" authorId="0" shapeId="0" xr:uid="{00000000-0006-0000-0600-00009D000000}">
      <text>
        <r>
          <rPr>
            <sz val="11"/>
            <rFont val="Calibri"/>
          </rPr>
          <t>The vCenter STS service logs folder permissions must be set correctly.</t>
        </r>
      </text>
    </comment>
    <comment ref="P30" authorId="0" shapeId="0" xr:uid="{00000000-0006-0000-0600-00009E000000}">
      <text>
        <r>
          <rPr>
            <sz val="11"/>
            <rFont val="Calibri"/>
          </rPr>
          <t>The vCenter ESX Agent Manager service logs folder permissions must be set correctly.</t>
        </r>
      </text>
    </comment>
    <comment ref="Q30" authorId="0" shapeId="0" xr:uid="{00000000-0006-0000-0600-00009F000000}">
      <text>
        <r>
          <rPr>
            <sz val="11"/>
            <rFont val="Calibri"/>
          </rPr>
          <t>The vCenter Lookup service logs folder permissions must be set correctly.</t>
        </r>
      </text>
    </comment>
    <comment ref="R30" authorId="0" shapeId="0" xr:uid="{00000000-0006-0000-0600-0000A0000000}">
      <text>
        <r>
          <rPr>
            <sz val="11"/>
            <rFont val="Calibri"/>
          </rPr>
          <t>The vCenter Perfcharts service logs folder permissions must be set correctly.</t>
        </r>
      </text>
    </comment>
    <comment ref="S30" authorId="0" shapeId="0" xr:uid="{00000000-0006-0000-0600-0000A1000000}">
      <text>
        <r>
          <rPr>
            <sz val="11"/>
            <rFont val="Calibri"/>
          </rPr>
          <t>The vCenter UI service must protect logs from unauthorized access.</t>
        </r>
      </text>
    </comment>
    <comment ref="T30" authorId="0" shapeId="0" xr:uid="{00000000-0006-0000-0600-0000A2000000}">
      <text>
        <r>
          <rPr>
            <sz val="11"/>
            <rFont val="Calibri"/>
          </rPr>
          <t>The vCenter VAMI service log files must only be accessible by privileged users.</t>
        </r>
      </text>
    </comment>
    <comment ref="U30" authorId="0" shapeId="0" xr:uid="{00000000-0006-0000-0600-0000A3000000}">
      <text>
        <r>
          <rPr>
            <sz val="11"/>
            <rFont val="Calibri"/>
          </rPr>
          <t>The vCenter Envoy and Rhttpproxy service log files permissions must be set correctly.</t>
        </r>
      </text>
    </comment>
    <comment ref="V30" authorId="0" shapeId="0" xr:uid="{00000000-0006-0000-0600-0000A4000000}">
      <text>
        <r>
          <rPr>
            <sz val="11"/>
            <rFont val="Calibri"/>
          </rPr>
          <t>The vCenter PostgreSQL service must be configured to protect log files from unauthorized access.</t>
        </r>
      </text>
    </comment>
    <comment ref="J32" authorId="0" shapeId="0" xr:uid="{00000000-0006-0000-0600-0000A5000000}">
      <text>
        <r>
          <rPr>
            <sz val="11"/>
            <rFont val="Calibri"/>
          </rPr>
          <t>The ESXi host must implement Secure Boot enforcement.</t>
        </r>
      </text>
    </comment>
    <comment ref="K32" authorId="0" shapeId="0" xr:uid="{00000000-0006-0000-0600-0000A6000000}">
      <text>
        <r>
          <rPr>
            <sz val="11"/>
            <rFont val="Calibri"/>
          </rPr>
          <t>The ESXi host must enable Secure Boot.</t>
        </r>
      </text>
    </comment>
    <comment ref="J33" authorId="0" shapeId="0" xr:uid="{00000000-0006-0000-0600-0000A7000000}">
      <text>
        <r>
          <rPr>
            <sz val="11"/>
            <rFont val="Calibri"/>
          </rPr>
          <t>Virtual machines (VMs) must limit informational messages from the virtual machine to the VMX file.</t>
        </r>
      </text>
    </comment>
    <comment ref="K33" authorId="0" shapeId="0" xr:uid="{00000000-0006-0000-0600-0000A8000000}">
      <text>
        <r>
          <rPr>
            <sz val="11"/>
            <rFont val="Calibri"/>
          </rPr>
          <t>The ESXi host Secure Shell (SSH) daemon must ignore .rhosts files.</t>
        </r>
      </text>
    </comment>
    <comment ref="L33" authorId="0" shapeId="0" xr:uid="{00000000-0006-0000-0600-0000A9000000}">
      <text>
        <r>
          <rPr>
            <sz val="11"/>
            <rFont val="Calibri"/>
          </rPr>
          <t>The ESXi host Secure Shell (SSH) daemon must not allow host-based authentication.</t>
        </r>
      </text>
    </comment>
    <comment ref="M33" authorId="0" shapeId="0" xr:uid="{00000000-0006-0000-0600-0000AA000000}">
      <text>
        <r>
          <rPr>
            <sz val="11"/>
            <rFont val="Calibri"/>
          </rPr>
          <t>The ESXi host Secure Shell (SSH) daemon must not permit user environment settings.</t>
        </r>
      </text>
    </comment>
    <comment ref="N33" authorId="0" shapeId="0" xr:uid="{00000000-0006-0000-0600-0000AB000000}">
      <text>
        <r>
          <rPr>
            <sz val="11"/>
            <rFont val="Calibri"/>
          </rPr>
          <t>The ESXi host Secure Shell (SSH) daemon must be configured to not allow gateway ports.</t>
        </r>
      </text>
    </comment>
    <comment ref="O33" authorId="0" shapeId="0" xr:uid="{00000000-0006-0000-0600-0000AC000000}">
      <text>
        <r>
          <rPr>
            <sz val="11"/>
            <rFont val="Calibri"/>
          </rPr>
          <t>The ESXi host Secure Shell (SSH) daemon must not permit tunnels.</t>
        </r>
      </text>
    </comment>
    <comment ref="P33" authorId="0" shapeId="0" xr:uid="{00000000-0006-0000-0600-0000AD000000}">
      <text>
        <r>
          <rPr>
            <sz val="11"/>
            <rFont val="Calibri"/>
          </rPr>
          <t>The ESXi host must enable Bridge Protocol Data Units (BPDU) filter on the host to prevent being locked out of physical switch ports with Portfast and BPDU Guard enabled.</t>
        </r>
      </text>
    </comment>
    <comment ref="Q33" authorId="0" shapeId="0" xr:uid="{00000000-0006-0000-0600-0000AE000000}">
      <text>
        <r>
          <rPr>
            <sz val="11"/>
            <rFont val="Calibri"/>
          </rPr>
          <t>The ESXi host Secure Shell (SSH) daemon must disable port forwarding.</t>
        </r>
      </text>
    </comment>
    <comment ref="R33" authorId="0" shapeId="0" xr:uid="{00000000-0006-0000-0600-0000AF000000}">
      <text>
        <r>
          <rPr>
            <sz val="11"/>
            <rFont val="Calibri"/>
          </rPr>
          <t>The ESXi host must not be configured to override virtual machine (VM) configurations.</t>
        </r>
      </text>
    </comment>
    <comment ref="S33" authorId="0" shapeId="0" xr:uid="{00000000-0006-0000-0600-0000B0000000}">
      <text>
        <r>
          <rPr>
            <sz val="11"/>
            <rFont val="Calibri"/>
          </rPr>
          <t>The ESXi host must not be configured to override virtual machine (VM) logger settings.</t>
        </r>
      </text>
    </comment>
    <comment ref="T33" authorId="0" shapeId="0" xr:uid="{00000000-0006-0000-0600-0000B1000000}">
      <text>
        <r>
          <rPr>
            <sz val="11"/>
            <rFont val="Calibri"/>
          </rPr>
          <t>The ESXi host must use sufficient entropy for cryptographic operations.</t>
        </r>
      </text>
    </comment>
    <comment ref="U33" authorId="0" shapeId="0" xr:uid="{00000000-0006-0000-0600-0000B2000000}">
      <text>
        <r>
          <rPr>
            <sz val="11"/>
            <rFont val="Calibri"/>
          </rPr>
          <t>The Photon operating system must require authentication upon booting into single-user and maintenance modes.</t>
        </r>
      </text>
    </comment>
    <comment ref="V33" authorId="0" shapeId="0" xr:uid="{00000000-0006-0000-0600-0000B3000000}">
      <text>
        <r>
          <rPr>
            <sz val="11"/>
            <rFont val="Calibri"/>
          </rPr>
          <t>The Photon operating system must restrict access to the kernel message buffer.</t>
        </r>
      </text>
    </comment>
    <comment ref="W33" authorId="0" shapeId="0" xr:uid="{00000000-0006-0000-0600-0000B4000000}">
      <text>
        <r>
          <rPr>
            <sz val="11"/>
            <rFont val="Calibri"/>
          </rPr>
          <t>The Photon operating system must be configured to use TCP syncookies.</t>
        </r>
      </text>
    </comment>
    <comment ref="X33" authorId="0" shapeId="0" xr:uid="{00000000-0006-0000-0600-0000B5000000}">
      <text>
        <r>
          <rPr>
            <sz val="11"/>
            <rFont val="Calibri"/>
          </rPr>
          <t>The Photon operating system must reveal error messages only to authorized users.</t>
        </r>
      </text>
    </comment>
    <comment ref="Y33" authorId="0" shapeId="0" xr:uid="{00000000-0006-0000-0600-0000B6000000}">
      <text>
        <r>
          <rPr>
            <sz val="11"/>
            <rFont val="Calibri"/>
          </rPr>
          <t>The Photon operating system must enable symlink access control protection in the kernel.</t>
        </r>
      </text>
    </comment>
    <comment ref="Z33" authorId="0" shapeId="0" xr:uid="{00000000-0006-0000-0600-0000B7000000}">
      <text>
        <r>
          <rPr>
            <sz val="11"/>
            <rFont val="Calibri"/>
          </rPr>
          <t>The Photon operating system must implement address space layout randomization to protect its memory from unauthorized code execution.</t>
        </r>
      </text>
    </comment>
    <comment ref="AA33" authorId="0" shapeId="0" xr:uid="{00000000-0006-0000-0600-0000B8000000}">
      <text>
        <r>
          <rPr>
            <sz val="11"/>
            <rFont val="Calibri"/>
          </rPr>
          <t>The Photon operating system must define default permissions for all authenticated users in such a way that the user can only read and modify their own files.</t>
        </r>
      </text>
    </comment>
    <comment ref="AB33" authorId="0" shapeId="0" xr:uid="{00000000-0006-0000-0600-0000B9000000}">
      <text>
        <r>
          <rPr>
            <sz val="11"/>
            <rFont val="Calibri"/>
          </rPr>
          <t>The Photon operating system must configure Secure Shell (SSH) to disallow HostbasedAuthentication.</t>
        </r>
      </text>
    </comment>
    <comment ref="AC33" authorId="0" shapeId="0" xr:uid="{00000000-0006-0000-0600-0000BA000000}">
      <text>
        <r>
          <rPr>
            <sz val="11"/>
            <rFont val="Calibri"/>
          </rPr>
          <t>The Photon operating system must prevent leaking information of the existence of a user account.</t>
        </r>
      </text>
    </comment>
    <comment ref="AD33" authorId="0" shapeId="0" xr:uid="{00000000-0006-0000-0600-0000BB000000}">
      <text>
        <r>
          <rPr>
            <sz val="11"/>
            <rFont val="Calibri"/>
          </rPr>
          <t>The Photon operating system must configure Secure Shell (SSH) to disable user environment processing.</t>
        </r>
      </text>
    </comment>
    <comment ref="AE33" authorId="0" shapeId="0" xr:uid="{00000000-0006-0000-0600-0000BC000000}">
      <text>
        <r>
          <rPr>
            <sz val="11"/>
            <rFont val="Calibri"/>
          </rPr>
          <t>The Photon operating system must create a home directory for all new local interactive user accounts.</t>
        </r>
      </text>
    </comment>
    <comment ref="AF33" authorId="0" shapeId="0" xr:uid="{00000000-0006-0000-0600-0000BD000000}">
      <text>
        <r>
          <rPr>
            <sz val="11"/>
            <rFont val="Calibri"/>
          </rPr>
          <t>The Photon operating system must configure Secure Shell (SSH) to disallow Generic Security Service Application Program Interface (GSSAPI) authentication.</t>
        </r>
      </text>
    </comment>
    <comment ref="AG33" authorId="0" shapeId="0" xr:uid="{00000000-0006-0000-0600-0000BE000000}">
      <text>
        <r>
          <rPr>
            <sz val="11"/>
            <rFont val="Calibri"/>
          </rPr>
          <t>The Photon operating system must configure Secure Shell (SSH) to disable X11 forwarding.</t>
        </r>
      </text>
    </comment>
    <comment ref="AH33" authorId="0" shapeId="0" xr:uid="{00000000-0006-0000-0600-0000BF000000}">
      <text>
        <r>
          <rPr>
            <sz val="11"/>
            <rFont val="Calibri"/>
          </rPr>
          <t>The Photon operating system must configure Secure Shell (SSH) to perform strict mode checking of home directory configuration files.</t>
        </r>
      </text>
    </comment>
    <comment ref="AI33" authorId="0" shapeId="0" xr:uid="{00000000-0006-0000-0600-0000C0000000}">
      <text>
        <r>
          <rPr>
            <sz val="11"/>
            <rFont val="Calibri"/>
          </rPr>
          <t>The Photon operating system must configure Secure Shell (SSH) to disallow Kerberos authentication.</t>
        </r>
      </text>
    </comment>
    <comment ref="AJ33" authorId="0" shapeId="0" xr:uid="{00000000-0006-0000-0600-0000C1000000}">
      <text>
        <r>
          <rPr>
            <sz val="11"/>
            <rFont val="Calibri"/>
          </rPr>
          <t>The Photon operating system must configure Secure Shell (SSH) to disallow compression of the encrypted session stream.</t>
        </r>
      </text>
    </comment>
    <comment ref="AK33" authorId="0" shapeId="0" xr:uid="{00000000-0006-0000-0600-0000C2000000}">
      <text>
        <r>
          <rPr>
            <sz val="11"/>
            <rFont val="Calibri"/>
          </rPr>
          <t>The Photon operating system must configure Secure Shell (SSH) to ignore user-specific trusted hosts lists.</t>
        </r>
      </text>
    </comment>
    <comment ref="AL33" authorId="0" shapeId="0" xr:uid="{00000000-0006-0000-0600-0000C3000000}">
      <text>
        <r>
          <rPr>
            <sz val="11"/>
            <rFont val="Calibri"/>
          </rPr>
          <t>The Photon operating system must configure Secure Shell (SSH) to ignore user-specific known_host files.</t>
        </r>
      </text>
    </comment>
    <comment ref="AM33" authorId="0" shapeId="0" xr:uid="{00000000-0006-0000-0600-0000C4000000}">
      <text>
        <r>
          <rPr>
            <sz val="11"/>
            <rFont val="Calibri"/>
          </rPr>
          <t>The Photon operating system must configure Secure Shell (SSH) to restrict AllowTcpForwarding.</t>
        </r>
      </text>
    </comment>
    <comment ref="AN33" authorId="0" shapeId="0" xr:uid="{00000000-0006-0000-0600-0000C5000000}">
      <text>
        <r>
          <rPr>
            <sz val="11"/>
            <rFont val="Calibri"/>
          </rPr>
          <t>The Photon operating system must not forward IPv4 or IPv6 source-routed packets.</t>
        </r>
      </text>
    </comment>
    <comment ref="AO33" authorId="0" shapeId="0" xr:uid="{00000000-0006-0000-0600-0000C6000000}">
      <text>
        <r>
          <rPr>
            <sz val="11"/>
            <rFont val="Calibri"/>
          </rPr>
          <t>The Photon operating system must not respond to IPv4 Internet Control Message Protocol (ICMP) echoes sent to a broadcast address.</t>
        </r>
      </text>
    </comment>
    <comment ref="AP33" authorId="0" shapeId="0" xr:uid="{00000000-0006-0000-0600-0000C7000000}">
      <text>
        <r>
          <rPr>
            <sz val="11"/>
            <rFont val="Calibri"/>
          </rPr>
          <t>The Photon operating system must prevent IPv4 Internet Control Message Protocol (ICMP) redirect messages from being accepted.</t>
        </r>
      </text>
    </comment>
    <comment ref="AQ33" authorId="0" shapeId="0" xr:uid="{00000000-0006-0000-0600-0000C8000000}">
      <text>
        <r>
          <rPr>
            <sz val="11"/>
            <rFont val="Calibri"/>
          </rPr>
          <t>The Photon operating system must prevent IPv4 Internet Control Message Protocol (ICMP) secure redirect messages from being accepted.</t>
        </r>
      </text>
    </comment>
    <comment ref="AR33" authorId="0" shapeId="0" xr:uid="{00000000-0006-0000-0600-0000C9000000}">
      <text>
        <r>
          <rPr>
            <sz val="11"/>
            <rFont val="Calibri"/>
          </rPr>
          <t>The Photon operating system must not send IPv4 Internet Control Message Protocol (ICMP) redirects.</t>
        </r>
      </text>
    </comment>
    <comment ref="AS33" authorId="0" shapeId="0" xr:uid="{00000000-0006-0000-0600-0000CA000000}">
      <text>
        <r>
          <rPr>
            <sz val="11"/>
            <rFont val="Calibri"/>
          </rPr>
          <t>The Photon operating system must log IPv4 packets with impossible addresses.</t>
        </r>
      </text>
    </comment>
    <comment ref="AT33" authorId="0" shapeId="0" xr:uid="{00000000-0006-0000-0600-0000CB000000}">
      <text>
        <r>
          <rPr>
            <sz val="11"/>
            <rFont val="Calibri"/>
          </rPr>
          <t>The Photon operating system must use a reverse-path filter for IPv4 network traffic.</t>
        </r>
      </text>
    </comment>
    <comment ref="AU33" authorId="0" shapeId="0" xr:uid="{00000000-0006-0000-0600-0000CC000000}">
      <text>
        <r>
          <rPr>
            <sz val="11"/>
            <rFont val="Calibri"/>
          </rPr>
          <t>The Photon operating system must not perform IPv4 packet forwarding.</t>
        </r>
      </text>
    </comment>
    <comment ref="AV33" authorId="0" shapeId="0" xr:uid="{00000000-0006-0000-0600-0000CD000000}">
      <text>
        <r>
          <rPr>
            <sz val="11"/>
            <rFont val="Calibri"/>
          </rPr>
          <t>The Photon operating system must send TCP timestamps.</t>
        </r>
      </text>
    </comment>
    <comment ref="AW33" authorId="0" shapeId="0" xr:uid="{00000000-0006-0000-0600-0000CE000000}">
      <text>
        <r>
          <rPr>
            <sz val="11"/>
            <rFont val="Calibri"/>
          </rPr>
          <t>The Photon operating system must be configured to protect the Secure Shell (SSH) public host key from unauthorized modification.</t>
        </r>
      </text>
    </comment>
    <comment ref="J37" authorId="0" shapeId="0" xr:uid="{00000000-0006-0000-0600-0000CF000000}">
      <text>
        <r>
          <rPr>
            <sz val="11"/>
            <rFont val="Calibri"/>
          </rPr>
          <t>Virtual machines (VMs) must have virtual disk shrinking disabled.</t>
        </r>
      </text>
    </comment>
    <comment ref="K37" authorId="0" shapeId="0" xr:uid="{00000000-0006-0000-0600-0000D0000000}">
      <text>
        <r>
          <rPr>
            <sz val="11"/>
            <rFont val="Calibri"/>
          </rPr>
          <t>Virtual machines (VMs) must have virtual disk wiping disabled.</t>
        </r>
      </text>
    </comment>
    <comment ref="L37" authorId="0" shapeId="0" xr:uid="{00000000-0006-0000-0600-0000D1000000}">
      <text>
        <r>
          <rPr>
            <sz val="11"/>
            <rFont val="Calibri"/>
          </rPr>
          <t xml:space="preserve">Virtual machines (VMs) must disable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t>
        </r>
      </text>
    </comment>
    <comment ref="M37" authorId="0" shapeId="0" xr:uid="{00000000-0006-0000-0600-0000D2000000}">
      <text>
        <r>
          <rPr>
            <sz val="11"/>
            <rFont val="Calibri"/>
          </rPr>
          <t>Virtual machines (VMs) must disable 3D features when not required.</t>
        </r>
      </text>
    </comment>
    <comment ref="N37" authorId="0" shapeId="0" xr:uid="{00000000-0006-0000-0600-0000D3000000}">
      <text>
        <r>
          <rPr>
            <sz val="11"/>
            <rFont val="Calibri"/>
          </rPr>
          <t>Virtual machines (VMs) must remove unneeded floppy devices.</t>
        </r>
      </text>
    </comment>
    <comment ref="O37" authorId="0" shapeId="0" xr:uid="{00000000-0006-0000-0600-0000D4000000}">
      <text>
        <r>
          <rPr>
            <sz val="11"/>
            <rFont val="Calibri"/>
          </rPr>
          <t>Virtual machines (VMs) must remove unneeded CD/DVD devices.</t>
        </r>
      </text>
    </comment>
    <comment ref="P37" authorId="0" shapeId="0" xr:uid="{00000000-0006-0000-0600-0000D5000000}">
      <text>
        <r>
          <rPr>
            <sz val="11"/>
            <rFont val="Calibri"/>
          </rPr>
          <t>Virtual machines (VMs) must remove unneeded parallel devices.</t>
        </r>
      </text>
    </comment>
    <comment ref="Q37" authorId="0" shapeId="0" xr:uid="{00000000-0006-0000-0600-0000D6000000}">
      <text>
        <r>
          <rPr>
            <sz val="11"/>
            <rFont val="Calibri"/>
          </rPr>
          <t>Virtual machines (VMs) must remove unneeded serial devices.</t>
        </r>
      </text>
    </comment>
    <comment ref="R37" authorId="0" shapeId="0" xr:uid="{00000000-0006-0000-0600-0000D7000000}">
      <text>
        <r>
          <rPr>
            <sz val="11"/>
            <rFont val="Calibri"/>
          </rPr>
          <t>Virtual machines (VMs) must remove unneeded USB devices.</t>
        </r>
      </text>
    </comment>
    <comment ref="S37" authorId="0" shapeId="0" xr:uid="{00000000-0006-0000-0600-0000D8000000}">
      <text>
        <r>
          <rPr>
            <sz val="11"/>
            <rFont val="Calibri"/>
          </rPr>
          <t>Virtual machines (VMs) must disable DirectPath I/O devices when not required.</t>
        </r>
      </text>
    </comment>
    <comment ref="T37" authorId="0" shapeId="0" xr:uid="{00000000-0006-0000-0600-0000D9000000}">
      <text>
        <r>
          <rPr>
            <sz val="11"/>
            <rFont val="Calibri"/>
          </rPr>
          <t>The ESXi host must be configured to disable nonessential capabilities by disabling the Managed Object Browser (MOB).</t>
        </r>
      </text>
    </comment>
    <comment ref="U37" authorId="0" shapeId="0" xr:uid="{00000000-0006-0000-0600-0000DA000000}">
      <text>
        <r>
          <rPr>
            <sz val="11"/>
            <rFont val="Calibri"/>
          </rPr>
          <t>The ESXi host must be configured to disable nonessential capabilities by disabling Secure Shell (SSH).</t>
        </r>
      </text>
    </comment>
    <comment ref="V37" authorId="0" shapeId="0" xr:uid="{00000000-0006-0000-0600-0000DB000000}">
      <text>
        <r>
          <rPr>
            <sz val="11"/>
            <rFont val="Calibri"/>
          </rPr>
          <t>The ESXi host must be configured to disable nonessential capabilities by disabling the ESXi shell.</t>
        </r>
      </text>
    </comment>
    <comment ref="W37" authorId="0" shapeId="0" xr:uid="{00000000-0006-0000-0600-0000DC000000}">
      <text>
        <r>
          <rPr>
            <sz val="11"/>
            <rFont val="Calibri"/>
          </rPr>
          <t>The ESXi host must disable Simple Network Management Protocol (SNMP) v1 and v2c.</t>
        </r>
      </text>
    </comment>
    <comment ref="X37" authorId="0" shapeId="0" xr:uid="{00000000-0006-0000-0600-0000DD000000}">
      <text>
        <r>
          <rPr>
            <sz val="11"/>
            <rFont val="Calibri"/>
          </rPr>
          <t>The ESXi host must restrict use of the dvFilter network application programming interface (API).</t>
        </r>
      </text>
    </comment>
    <comment ref="Y37" authorId="0" shapeId="0" xr:uid="{00000000-0006-0000-0600-0000DE000000}">
      <text>
        <r>
          <rPr>
            <sz val="11"/>
            <rFont val="Calibri"/>
          </rPr>
          <t>The ESXi Common Information Model (CIM) service must be disabled.</t>
        </r>
      </text>
    </comment>
    <comment ref="Z37" authorId="0" shapeId="0" xr:uid="{00000000-0006-0000-0600-0000DF000000}">
      <text>
        <r>
          <rPr>
            <sz val="11"/>
            <rFont val="Calibri"/>
          </rPr>
          <t>The ESXi host OpenSLP service must be disabled.</t>
        </r>
      </text>
    </comment>
    <comment ref="AA37" authorId="0" shapeId="0" xr:uid="{00000000-0006-0000-0600-0000E0000000}">
      <text>
        <r>
          <rPr>
            <sz val="11"/>
            <rFont val="Calibri"/>
          </rPr>
          <t>The Photon operating system must not have the telnet package installed.</t>
        </r>
      </text>
    </comment>
    <comment ref="AB37" authorId="0" shapeId="0" xr:uid="{00000000-0006-0000-0600-0000E1000000}">
      <text>
        <r>
          <rPr>
            <sz val="11"/>
            <rFont val="Calibri"/>
          </rPr>
          <t>The Photon operating system must disable unnecessary kernel modules.</t>
        </r>
      </text>
    </comment>
    <comment ref="AC37" authorId="0" shapeId="0" xr:uid="{00000000-0006-0000-0600-0000E2000000}">
      <text>
        <r>
          <rPr>
            <sz val="11"/>
            <rFont val="Calibri"/>
          </rPr>
          <t>The Photon operating system must remove all software components after updated versions have been installed.</t>
        </r>
      </text>
    </comment>
    <comment ref="AD37" authorId="0" shapeId="0" xr:uid="{00000000-0006-0000-0600-0000E3000000}">
      <text>
        <r>
          <rPr>
            <sz val="11"/>
            <rFont val="Calibri"/>
          </rPr>
          <t>The Photon operating system must disable the debug-shell service.</t>
        </r>
      </text>
    </comment>
    <comment ref="AE37" authorId="0" shapeId="0" xr:uid="{00000000-0006-0000-0600-0000E4000000}">
      <text>
        <r>
          <rPr>
            <sz val="11"/>
            <rFont val="Calibri"/>
          </rPr>
          <t>The Photon operating system must be configured so that the x86 Ctrl-Alt-Delete key sequence is disabled on the command line.</t>
        </r>
      </text>
    </comment>
    <comment ref="AF37" authorId="0" shapeId="0" xr:uid="{00000000-0006-0000-0600-0000E5000000}">
      <text>
        <r>
          <rPr>
            <sz val="11"/>
            <rFont val="Calibri"/>
          </rPr>
          <t>The Photon operating system must disable systemd fallback DNS.</t>
        </r>
      </text>
    </comment>
    <comment ref="AG37" authorId="0" shapeId="0" xr:uid="{00000000-0006-0000-0600-0000E6000000}">
      <text>
        <r>
          <rPr>
            <sz val="11"/>
            <rFont val="Calibri"/>
          </rPr>
          <t>The vCenter Server must disable the Customer Experience Improvement Program (CEIP).</t>
        </r>
      </text>
    </comment>
    <comment ref="AH37" authorId="0" shapeId="0" xr:uid="{00000000-0006-0000-0600-0000E7000000}">
      <text>
        <r>
          <rPr>
            <sz val="11"/>
            <rFont val="Calibri"/>
          </rPr>
          <t>The vCenter server must disable SNMPv1/2 receivers.</t>
        </r>
      </text>
    </comment>
    <comment ref="AI37" authorId="0" shapeId="0" xr:uid="{00000000-0006-0000-0600-0000E8000000}">
      <text>
        <r>
          <rPr>
            <sz val="11"/>
            <rFont val="Calibri"/>
          </rPr>
          <t>The vCenter Server must disable the distributed virtual switch health check.</t>
        </r>
      </text>
    </comment>
    <comment ref="AJ37" authorId="0" shapeId="0" xr:uid="{00000000-0006-0000-0600-0000E9000000}">
      <text>
        <r>
          <rPr>
            <sz val="11"/>
            <rFont val="Calibri"/>
          </rPr>
          <t>The vCenter Server must disable Username/Password and Windows Integrated Authentication.</t>
        </r>
      </text>
    </comment>
    <comment ref="AK37" authorId="0" shapeId="0" xr:uid="{00000000-0006-0000-0600-0000EA000000}">
      <text>
        <r>
          <rPr>
            <sz val="11"/>
            <rFont val="Calibri"/>
          </rPr>
          <t>The vCenter Server must disable CDP/LLDP on distributed switches.</t>
        </r>
      </text>
    </comment>
    <comment ref="AL37" authorId="0" shapeId="0" xr:uid="{00000000-0006-0000-0600-0000EB000000}">
      <text>
        <r>
          <rPr>
            <sz val="11"/>
            <rFont val="Calibri"/>
          </rPr>
          <t>The vCenter Server must disable Secure Shell (SSH) access.</t>
        </r>
      </text>
    </comment>
    <comment ref="AM37" authorId="0" shapeId="0" xr:uid="{00000000-0006-0000-0600-0000EC000000}">
      <text>
        <r>
          <rPr>
            <sz val="11"/>
            <rFont val="Calibri"/>
          </rPr>
          <t>The vCenter STS service shutdown port must be disabled.</t>
        </r>
      </text>
    </comment>
    <comment ref="AN37" authorId="0" shapeId="0" xr:uid="{00000000-0006-0000-0600-0000ED000000}">
      <text>
        <r>
          <rPr>
            <sz val="11"/>
            <rFont val="Calibri"/>
          </rPr>
          <t>The vCenter STS service must have Autodeploy disabled.</t>
        </r>
      </text>
    </comment>
    <comment ref="AO37" authorId="0" shapeId="0" xr:uid="{00000000-0006-0000-0600-0000EE000000}">
      <text>
        <r>
          <rPr>
            <sz val="11"/>
            <rFont val="Calibri"/>
          </rPr>
          <t>The vCenter STS service example applications must be removed.</t>
        </r>
      </text>
    </comment>
    <comment ref="AP37" authorId="0" shapeId="0" xr:uid="{00000000-0006-0000-0600-0000EF000000}">
      <text>
        <r>
          <rPr>
            <sz val="11"/>
            <rFont val="Calibri"/>
          </rPr>
          <t>The vCenter STS service default ROOT web application must be removed.</t>
        </r>
      </text>
    </comment>
    <comment ref="AQ37" authorId="0" shapeId="0" xr:uid="{00000000-0006-0000-0600-0000F0000000}">
      <text>
        <r>
          <rPr>
            <sz val="11"/>
            <rFont val="Calibri"/>
          </rPr>
          <t>The vCenter STS service default documentation must be removed.</t>
        </r>
      </text>
    </comment>
    <comment ref="AR37" authorId="0" shapeId="0" xr:uid="{00000000-0006-0000-0600-0000F1000000}">
      <text>
        <r>
          <rPr>
            <sz val="11"/>
            <rFont val="Calibri"/>
          </rPr>
          <t>The vCenter STS service manager webapp must be removed.</t>
        </r>
      </text>
    </comment>
    <comment ref="AS37" authorId="0" shapeId="0" xr:uid="{00000000-0006-0000-0600-0000F2000000}">
      <text>
        <r>
          <rPr>
            <sz val="11"/>
            <rFont val="Calibri"/>
          </rPr>
          <t>The vCenter STS service host-manager webapp must be removed.</t>
        </r>
      </text>
    </comment>
    <comment ref="AT37" authorId="0" shapeId="0" xr:uid="{00000000-0006-0000-0600-0000F3000000}">
      <text>
        <r>
          <rPr>
            <sz val="11"/>
            <rFont val="Calibri"/>
          </rPr>
          <t>The vCenter ESX Agent Manager service shutdown port must be disabled.</t>
        </r>
      </text>
    </comment>
    <comment ref="AU37" authorId="0" shapeId="0" xr:uid="{00000000-0006-0000-0600-0000F4000000}">
      <text>
        <r>
          <rPr>
            <sz val="11"/>
            <rFont val="Calibri"/>
          </rPr>
          <t>The vCenter ESX Agent Manager service must have Autodeploy disabled.</t>
        </r>
      </text>
    </comment>
    <comment ref="AV37" authorId="0" shapeId="0" xr:uid="{00000000-0006-0000-0600-0000F5000000}">
      <text>
        <r>
          <rPr>
            <sz val="11"/>
            <rFont val="Calibri"/>
          </rPr>
          <t>The vCenter ESX Agent Manager service example applications must be removed.</t>
        </r>
      </text>
    </comment>
    <comment ref="AW37" authorId="0" shapeId="0" xr:uid="{00000000-0006-0000-0600-0000F6000000}">
      <text>
        <r>
          <rPr>
            <sz val="11"/>
            <rFont val="Calibri"/>
          </rPr>
          <t>The vCenter ESX Agent Manager service default ROOT web application must be removed.</t>
        </r>
      </text>
    </comment>
    <comment ref="J38" authorId="0" shapeId="0" xr:uid="{00000000-0006-0000-0600-0000F7000000}">
      <text>
        <r>
          <rPr>
            <sz val="11"/>
            <rFont val="Calibri"/>
          </rPr>
          <t>vCenter Server plugins must be verified.</t>
        </r>
      </text>
    </comment>
    <comment ref="K38" authorId="0" shapeId="0" xr:uid="{00000000-0006-0000-0600-0000F8000000}">
      <text>
        <r>
          <rPr>
            <sz val="11"/>
            <rFont val="Calibri"/>
          </rPr>
          <t>The vCenter server must enable the OVF security policy for content libraries.</t>
        </r>
      </text>
    </comment>
    <comment ref="J43" authorId="0" shapeId="0" xr:uid="{00000000-0006-0000-0600-0000F9000000}">
      <text>
        <r>
          <rPr>
            <sz val="11"/>
            <rFont val="Calibri"/>
          </rPr>
          <t>The ESXi host must uniquely identify and must authenticate organizational users by using Active Directory.</t>
        </r>
      </text>
    </comment>
    <comment ref="K43" authorId="0" shapeId="0" xr:uid="{00000000-0006-0000-0600-0000FA000000}">
      <text>
        <r>
          <rPr>
            <sz val="11"/>
            <rFont val="Calibri"/>
          </rPr>
          <t>The ESXi host must enable bidirectional Challenge-Handshake Authentication Protocol (CHAP) authentication for Internet Small Computer Systems Interface (iSCSI) traffic.</t>
        </r>
      </text>
    </comment>
    <comment ref="L43" authorId="0" shapeId="0" xr:uid="{00000000-0006-0000-0600-0000FB000000}">
      <text>
        <r>
          <rPr>
            <sz val="11"/>
            <rFont val="Calibri"/>
          </rPr>
          <t>The Photon operating system must not have duplicate User IDs (UIDs).</t>
        </r>
      </text>
    </comment>
    <comment ref="M43" authorId="0" shapeId="0" xr:uid="{00000000-0006-0000-0600-0000FC000000}">
      <text>
        <r>
          <rPr>
            <sz val="11"/>
            <rFont val="Calibri"/>
          </rPr>
          <t>The Photon operating system must configure Secure Shell (SSH) to disallow authentication with an empty password.</t>
        </r>
      </text>
    </comment>
    <comment ref="N43" authorId="0" shapeId="0" xr:uid="{00000000-0006-0000-0600-0000FD000000}">
      <text>
        <r>
          <rPr>
            <sz val="11"/>
            <rFont val="Calibri"/>
          </rPr>
          <t>The vCenter Server must uniquely identify and authenticate users or processes acting on behalf of users.</t>
        </r>
      </text>
    </comment>
    <comment ref="O43" authorId="0" shapeId="0" xr:uid="{00000000-0006-0000-0600-0000FE000000}">
      <text>
        <r>
          <rPr>
            <sz val="11"/>
            <rFont val="Calibri"/>
          </rPr>
          <t>The vCenter Server must use unique service accounts when applications connect to vCenter.</t>
        </r>
      </text>
    </comment>
    <comment ref="P43" authorId="0" shapeId="0" xr:uid="{00000000-0006-0000-0600-0000FF000000}">
      <text>
        <r>
          <rPr>
            <sz val="11"/>
            <rFont val="Calibri"/>
          </rPr>
          <t>The vCenter Server must have Mutual Challenge Handshake Authentication Protocol (CHAP) configured for vSAN Internet Small Computer System Interface (iSCSI) targets.</t>
        </r>
      </text>
    </comment>
    <comment ref="Q43" authorId="0" shapeId="0" xr:uid="{00000000-0006-0000-0600-000000010000}">
      <text>
        <r>
          <rPr>
            <sz val="11"/>
            <rFont val="Calibri"/>
          </rPr>
          <t>The vCenter server must require authentication for published content libraries.</t>
        </r>
      </text>
    </comment>
    <comment ref="R43" authorId="0" shapeId="0" xr:uid="{00000000-0006-0000-0600-000001010000}">
      <text>
        <r>
          <rPr>
            <sz val="11"/>
            <rFont val="Calibri"/>
          </rPr>
          <t>The vCenter Server must separate authentication and authorization for administrators.</t>
        </r>
      </text>
    </comment>
    <comment ref="S43" authorId="0" shapeId="0" xr:uid="{00000000-0006-0000-0600-000002010000}">
      <text>
        <r>
          <rPr>
            <sz val="11"/>
            <rFont val="Calibri"/>
          </rPr>
          <t>The vCenter PostgreSQL service must require authentication on all connections.</t>
        </r>
      </text>
    </comment>
    <comment ref="T43" authorId="0" shapeId="0" xr:uid="{00000000-0006-0000-0600-000003010000}">
      <text>
        <r>
          <rPr>
            <sz val="11"/>
            <rFont val="Calibri"/>
          </rPr>
          <t>The vCenter PostgreSQL service must encrypt passwords for user authentication.</t>
        </r>
      </text>
    </comment>
    <comment ref="U43" authorId="0" shapeId="0" xr:uid="{00000000-0006-0000-0600-000004010000}">
      <text>
        <r>
          <rPr>
            <sz val="11"/>
            <rFont val="Calibri"/>
          </rPr>
          <t>The Photon operating system must not allow empty passwords.</t>
        </r>
      </text>
    </comment>
    <comment ref="J45" authorId="0" shapeId="0" xr:uid="{00000000-0006-0000-0600-000005010000}">
      <text>
        <r>
          <rPr>
            <sz val="11"/>
            <rFont val="Calibri"/>
          </rPr>
          <t>The vCenter Server must require multifactor authentication.</t>
        </r>
      </text>
    </comment>
    <comment ref="J46" authorId="0" shapeId="0" xr:uid="{00000000-0006-0000-0600-000006010000}">
      <text>
        <r>
          <rPr>
            <sz val="11"/>
            <rFont val="Calibri"/>
          </rPr>
          <t>The vCenter Server must require multifactor authentication.</t>
        </r>
      </text>
    </comment>
    <comment ref="J48" authorId="0" shapeId="0" xr:uid="{00000000-0006-0000-0600-000007010000}">
      <text>
        <r>
          <rPr>
            <sz val="11"/>
            <rFont val="Calibri"/>
          </rPr>
          <t>The ESXi host must enforce password complexity by configuring a password quality policy.</t>
        </r>
      </text>
    </comment>
    <comment ref="K48" authorId="0" shapeId="0" xr:uid="{00000000-0006-0000-0600-000008010000}">
      <text>
        <r>
          <rPr>
            <sz val="11"/>
            <rFont val="Calibri"/>
          </rPr>
          <t>The ESXi host must prohibit password reuse for a minimum of five generations.</t>
        </r>
      </text>
    </comment>
    <comment ref="L48" authorId="0" shapeId="0" xr:uid="{00000000-0006-0000-0600-000009010000}">
      <text>
        <r>
          <rPr>
            <sz val="11"/>
            <rFont val="Calibri"/>
          </rPr>
          <t>The ESXi host must be configured with an appropriate maximum password age.</t>
        </r>
      </text>
    </comment>
    <comment ref="M48" authorId="0" shapeId="0" xr:uid="{00000000-0006-0000-0600-00000A010000}">
      <text>
        <r>
          <rPr>
            <sz val="11"/>
            <rFont val="Calibri"/>
          </rPr>
          <t>The Photon operating system must enforce password complexity by requiring that at least one uppercase character be used.</t>
        </r>
      </text>
    </comment>
    <comment ref="N48" authorId="0" shapeId="0" xr:uid="{00000000-0006-0000-0600-00000B010000}">
      <text>
        <r>
          <rPr>
            <sz val="11"/>
            <rFont val="Calibri"/>
          </rPr>
          <t>The Photon operating system must enforce password complexity by requiring that at least one lowercase character be used.</t>
        </r>
      </text>
    </comment>
    <comment ref="O48" authorId="0" shapeId="0" xr:uid="{00000000-0006-0000-0600-00000C010000}">
      <text>
        <r>
          <rPr>
            <sz val="11"/>
            <rFont val="Calibri"/>
          </rPr>
          <t>The Photon operating system must enforce password complexity by requiring that at least one numeric character be used.</t>
        </r>
      </text>
    </comment>
    <comment ref="P48" authorId="0" shapeId="0" xr:uid="{00000000-0006-0000-0600-00000D010000}">
      <text>
        <r>
          <rPr>
            <sz val="11"/>
            <rFont val="Calibri"/>
          </rPr>
          <t>The Photon operating system must require the change of at least eight characters when passwords are changed.</t>
        </r>
      </text>
    </comment>
    <comment ref="Q48" authorId="0" shapeId="0" xr:uid="{00000000-0006-0000-0600-00000E010000}">
      <text>
        <r>
          <rPr>
            <sz val="11"/>
            <rFont val="Calibri"/>
          </rPr>
          <t>The Photon operating system must enforce one day as the minimum password lifetime.</t>
        </r>
      </text>
    </comment>
    <comment ref="R48" authorId="0" shapeId="0" xr:uid="{00000000-0006-0000-0600-00000F010000}">
      <text>
        <r>
          <rPr>
            <sz val="11"/>
            <rFont val="Calibri"/>
          </rPr>
          <t>The Photon operating systems must enforce a 90-day maximum password lifetime restriction.</t>
        </r>
      </text>
    </comment>
    <comment ref="S48" authorId="0" shapeId="0" xr:uid="{00000000-0006-0000-0600-000010010000}">
      <text>
        <r>
          <rPr>
            <sz val="11"/>
            <rFont val="Calibri"/>
          </rPr>
          <t>The Photon operating system must prohibit password reuse for a minimum of five generations.</t>
        </r>
      </text>
    </comment>
    <comment ref="T48" authorId="0" shapeId="0" xr:uid="{00000000-0006-0000-0600-000011010000}">
      <text>
        <r>
          <rPr>
            <sz val="11"/>
            <rFont val="Calibri"/>
          </rPr>
          <t>The Photon operating system must enforce a minimum 15-character password length.</t>
        </r>
      </text>
    </comment>
    <comment ref="U48" authorId="0" shapeId="0" xr:uid="{00000000-0006-0000-0600-000012010000}">
      <text>
        <r>
          <rPr>
            <sz val="11"/>
            <rFont val="Calibri"/>
          </rPr>
          <t>The Photon operating system must enforce password complexity by requiring that at least one special character be used.</t>
        </r>
      </text>
    </comment>
    <comment ref="V48" authorId="0" shapeId="0" xr:uid="{00000000-0006-0000-0600-000013010000}">
      <text>
        <r>
          <rPr>
            <sz val="11"/>
            <rFont val="Calibri"/>
          </rPr>
          <t>The Photon operating system must prevent the use of dictionary words for passwords.</t>
        </r>
      </text>
    </comment>
    <comment ref="W48" authorId="0" shapeId="0" xr:uid="{00000000-0006-0000-0600-000014010000}">
      <text>
        <r>
          <rPr>
            <sz val="11"/>
            <rFont val="Calibri"/>
          </rPr>
          <t>The Photon operating system must be configured to use the pam_pwquality.so module.</t>
        </r>
      </text>
    </comment>
    <comment ref="X48" authorId="0" shapeId="0" xr:uid="{00000000-0006-0000-0600-000015010000}">
      <text>
        <r>
          <rPr>
            <sz val="11"/>
            <rFont val="Calibri"/>
          </rPr>
          <t>The Photon operating system must enforce password complexity on the root account.</t>
        </r>
      </text>
    </comment>
    <comment ref="Y48" authorId="0" shapeId="0" xr:uid="{00000000-0006-0000-0600-000016010000}">
      <text>
        <r>
          <rPr>
            <sz val="11"/>
            <rFont val="Calibri"/>
          </rPr>
          <t>The Photon operating system must be configured to use the pam_pwhistory.so module.</t>
        </r>
      </text>
    </comment>
    <comment ref="Z48" authorId="0" shapeId="0" xr:uid="{00000000-0006-0000-0600-000017010000}">
      <text>
        <r>
          <rPr>
            <sz val="11"/>
            <rFont val="Calibri"/>
          </rPr>
          <t>The vCenter Server passwords must be at least 15 characters in length.</t>
        </r>
      </text>
    </comment>
    <comment ref="AA48" authorId="0" shapeId="0" xr:uid="{00000000-0006-0000-0600-000018010000}">
      <text>
        <r>
          <rPr>
            <sz val="11"/>
            <rFont val="Calibri"/>
          </rPr>
          <t>The vCenter Server must prohibit password reuse for a minimum of five generations.</t>
        </r>
      </text>
    </comment>
    <comment ref="AB48" authorId="0" shapeId="0" xr:uid="{00000000-0006-0000-0600-000019010000}">
      <text>
        <r>
          <rPr>
            <sz val="11"/>
            <rFont val="Calibri"/>
          </rPr>
          <t>The vCenter Server passwords must contain at least one uppercase character.</t>
        </r>
      </text>
    </comment>
    <comment ref="AC48" authorId="0" shapeId="0" xr:uid="{00000000-0006-0000-0600-00001A010000}">
      <text>
        <r>
          <rPr>
            <sz val="11"/>
            <rFont val="Calibri"/>
          </rPr>
          <t>The vCenter Server passwords must contain at least one lowercase character.</t>
        </r>
      </text>
    </comment>
    <comment ref="AD48" authorId="0" shapeId="0" xr:uid="{00000000-0006-0000-0600-00001B010000}">
      <text>
        <r>
          <rPr>
            <sz val="11"/>
            <rFont val="Calibri"/>
          </rPr>
          <t>The vCenter Server passwords must contain at least one numeric character.</t>
        </r>
      </text>
    </comment>
    <comment ref="AE48" authorId="0" shapeId="0" xr:uid="{00000000-0006-0000-0600-00001C010000}">
      <text>
        <r>
          <rPr>
            <sz val="11"/>
            <rFont val="Calibri"/>
          </rPr>
          <t>The vCenter Server passwords must contain at least one special character.</t>
        </r>
      </text>
    </comment>
    <comment ref="AF48" authorId="0" shapeId="0" xr:uid="{00000000-0006-0000-0600-00001D010000}">
      <text>
        <r>
          <rPr>
            <sz val="11"/>
            <rFont val="Calibri"/>
          </rPr>
          <t>The vCenter Server must enforce a 90-day maximum password lifetime restriction.</t>
        </r>
      </text>
    </comment>
    <comment ref="AG48" authorId="0" shapeId="0" xr:uid="{00000000-0006-0000-0600-00001E01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AH48" authorId="0" shapeId="0" xr:uid="{00000000-0006-0000-0600-00001F01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J50" authorId="0" shapeId="0" xr:uid="{00000000-0006-0000-0600-000020010000}">
      <text>
        <r>
          <rPr>
            <sz val="11"/>
            <rFont val="Calibri"/>
          </rPr>
          <t>The ESXi host when using Host Profiles and/or Auto Deploy must use the vSphere Authentication Proxy to protect passwords when adding themselves to Active Directory.</t>
        </r>
      </text>
    </comment>
    <comment ref="K50" authorId="0" shapeId="0" xr:uid="{00000000-0006-0000-0600-000021010000}">
      <text>
        <r>
          <rPr>
            <sz val="11"/>
            <rFont val="Calibri"/>
          </rPr>
          <t>The vCenter Server must enable revocation checking for certificate-based authentication.</t>
        </r>
      </text>
    </comment>
    <comment ref="J67" authorId="0" shapeId="0" xr:uid="{00000000-0006-0000-0600-000022010000}">
      <text>
        <r>
          <rPr>
            <sz val="11"/>
            <rFont val="Calibri"/>
          </rPr>
          <t>Virtual machines (VMs) must remove unneeded CD/DVD devices.</t>
        </r>
      </text>
    </comment>
    <comment ref="K67" authorId="0" shapeId="0" xr:uid="{00000000-0006-0000-0600-000023010000}">
      <text>
        <r>
          <rPr>
            <sz val="11"/>
            <rFont val="Calibri"/>
          </rPr>
          <t>Virtual machines (VMs) must remove unneeded USB devices.</t>
        </r>
      </text>
    </comment>
    <comment ref="J68" authorId="0" shapeId="0" xr:uid="{00000000-0006-0000-0600-000024010000}">
      <text>
        <r>
          <rPr>
            <sz val="11"/>
            <rFont val="Calibri"/>
          </rPr>
          <t>The vCenter server configuration must be backed up on a regular basis.</t>
        </r>
      </text>
    </comment>
    <comment ref="J88" authorId="0" shapeId="0" xr:uid="{00000000-0006-0000-0600-000025010000}">
      <text>
        <r>
          <rPr>
            <sz val="11"/>
            <rFont val="Calibri"/>
          </rPr>
          <t>The ESXi host must protect the confidentiality and integrity of transmitted information by isolating ESXi management traffic.</t>
        </r>
      </text>
    </comment>
    <comment ref="K88" authorId="0" shapeId="0" xr:uid="{00000000-0006-0000-0600-000026010000}">
      <text>
        <r>
          <rPr>
            <sz val="11"/>
            <rFont val="Calibri"/>
          </rPr>
          <t>The ESXi host must protect the confidentiality and integrity of transmitted information by isolating IP-based storage traffic.</t>
        </r>
      </text>
    </comment>
    <comment ref="L88" authorId="0" shapeId="0" xr:uid="{00000000-0006-0000-0600-000027010000}">
      <text>
        <r>
          <rPr>
            <sz val="11"/>
            <rFont val="Calibri"/>
          </rPr>
          <t>The ESXi host must configure virtual switch security policies to reject forged transmits.</t>
        </r>
      </text>
    </comment>
    <comment ref="M88" authorId="0" shapeId="0" xr:uid="{00000000-0006-0000-0600-000028010000}">
      <text>
        <r>
          <rPr>
            <sz val="11"/>
            <rFont val="Calibri"/>
          </rPr>
          <t>The ESXi host must configure virtual switch security policies to reject Media Access Control (MAC) address changes.</t>
        </r>
      </text>
    </comment>
    <comment ref="N88" authorId="0" shapeId="0" xr:uid="{00000000-0006-0000-0600-000029010000}">
      <text>
        <r>
          <rPr>
            <sz val="11"/>
            <rFont val="Calibri"/>
          </rPr>
          <t>The ESXi host must configure virtual switch security policies to reject promiscuous mode requests.</t>
        </r>
      </text>
    </comment>
    <comment ref="O88" authorId="0" shapeId="0" xr:uid="{00000000-0006-0000-0600-00002A010000}">
      <text>
        <r>
          <rPr>
            <sz val="11"/>
            <rFont val="Calibri"/>
          </rPr>
          <t>The ESXi host must restrict the use of Virtual Guest Tagging (VGT) on standard switches.</t>
        </r>
      </text>
    </comment>
    <comment ref="P88" authorId="0" shapeId="0" xr:uid="{00000000-0006-0000-0600-00002B010000}">
      <text>
        <r>
          <rPr>
            <sz val="11"/>
            <rFont val="Calibri"/>
          </rPr>
          <t>The ESXi host must configure the firewall to restrict access to services running on the host.</t>
        </r>
      </text>
    </comment>
    <comment ref="Q88" authorId="0" shapeId="0" xr:uid="{00000000-0006-0000-0600-00002C010000}">
      <text>
        <r>
          <rPr>
            <sz val="11"/>
            <rFont val="Calibri"/>
          </rPr>
          <t>The Photon operating system must not forward IPv4 or IPv6 source-routed packets.</t>
        </r>
      </text>
    </comment>
    <comment ref="R88" authorId="0" shapeId="0" xr:uid="{00000000-0006-0000-0600-00002D010000}">
      <text>
        <r>
          <rPr>
            <sz val="11"/>
            <rFont val="Calibri"/>
          </rPr>
          <t>The Photon operating system must use a reverse-path filter for IPv4 network traffic.</t>
        </r>
      </text>
    </comment>
    <comment ref="S88" authorId="0" shapeId="0" xr:uid="{00000000-0006-0000-0600-00002E010000}">
      <text>
        <r>
          <rPr>
            <sz val="11"/>
            <rFont val="Calibri"/>
          </rPr>
          <t>The vCenter Server must manage excess capacity, bandwidth, or other redundancy to limit the effects of information flooding types of denial-of-service (DoS) attacks by enabling Network I/O Control (NIOC).</t>
        </r>
      </text>
    </comment>
    <comment ref="T88" authorId="0" shapeId="0" xr:uid="{00000000-0006-0000-0600-00002F01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U88" authorId="0" shapeId="0" xr:uid="{00000000-0006-0000-0600-00003001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V88" authorId="0" shapeId="0" xr:uid="{00000000-0006-0000-0600-00003101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W88" authorId="0" shapeId="0" xr:uid="{00000000-0006-0000-0600-000032010000}">
      <text>
        <r>
          <rPr>
            <sz val="11"/>
            <rFont val="Calibri"/>
          </rPr>
          <t>The vCenter Server must only send NetFlow traffic to authorized collectors.</t>
        </r>
      </text>
    </comment>
    <comment ref="X88" authorId="0" shapeId="0" xr:uid="{00000000-0006-0000-0600-000033010000}">
      <text>
        <r>
          <rPr>
            <sz val="11"/>
            <rFont val="Calibri"/>
          </rPr>
          <t>The vCenter Server must configure all port groups to a value other than that of the native virtual local area network (VLAN).</t>
        </r>
      </text>
    </comment>
    <comment ref="Y88" authorId="0" shapeId="0" xr:uid="{00000000-0006-0000-0600-000034010000}">
      <text>
        <r>
          <rPr>
            <sz val="11"/>
            <rFont val="Calibri"/>
          </rPr>
          <t>The vCenter Server must not configure VLAN Trunking unless Virtual Guest Tagging (VGT) is required and authorized.</t>
        </r>
      </text>
    </comment>
    <comment ref="Z88" authorId="0" shapeId="0" xr:uid="{00000000-0006-0000-0600-000035010000}">
      <text>
        <r>
          <rPr>
            <sz val="11"/>
            <rFont val="Calibri"/>
          </rPr>
          <t>The vCenter Server must not configure all port groups to virtual local area network (VLAN) values reserved by upstream physical switches.</t>
        </r>
      </text>
    </comment>
    <comment ref="AA88" authorId="0" shapeId="0" xr:uid="{00000000-0006-0000-0600-000036010000}">
      <text>
        <r>
          <rPr>
            <sz val="11"/>
            <rFont val="Calibri"/>
          </rPr>
          <t>The vCenter Server must be isolated from the public internet but must still allow for patch notification and delivery.</t>
        </r>
      </text>
    </comment>
    <comment ref="AB88" authorId="0" shapeId="0" xr:uid="{00000000-0006-0000-0600-000037010000}">
      <text>
        <r>
          <rPr>
            <sz val="11"/>
            <rFont val="Calibri"/>
          </rPr>
          <t>The vCenter Server must protect the confidentiality and integrity of transmitted information by isolating Internet Protocol (IP)-based storage traffic.</t>
        </r>
      </text>
    </comment>
    <comment ref="AC88" authorId="0" shapeId="0" xr:uid="{00000000-0006-0000-0600-000038010000}">
      <text>
        <r>
          <rPr>
            <sz val="11"/>
            <rFont val="Calibri"/>
          </rPr>
          <t>The vCenter Server must disable or restrict the connectivity between vSAN Health Check and public Hardware Compatibility List (HCL) by use of an external proxy server.</t>
        </r>
      </text>
    </comment>
    <comment ref="AD88" authorId="0" shapeId="0" xr:uid="{00000000-0006-0000-0600-000039010000}">
      <text>
        <r>
          <rPr>
            <sz val="11"/>
            <rFont val="Calibri"/>
          </rPr>
          <t>The vCenter Server must remove unauthorized port mirroring sessions on distributed switches.</t>
        </r>
      </text>
    </comment>
    <comment ref="AE88" authorId="0" shapeId="0" xr:uid="{00000000-0006-0000-0600-00003A010000}">
      <text>
        <r>
          <rPr>
            <sz val="11"/>
            <rFont val="Calibri"/>
          </rPr>
          <t>The vCenter STS service must limit the number of maximum concurrent connections permitted.</t>
        </r>
      </text>
    </comment>
    <comment ref="AF88" authorId="0" shapeId="0" xr:uid="{00000000-0006-0000-0600-00003B010000}">
      <text>
        <r>
          <rPr>
            <sz val="11"/>
            <rFont val="Calibri"/>
          </rPr>
          <t xml:space="preserve">The vCenter STS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AG88" authorId="0" shapeId="0" xr:uid="{00000000-0006-0000-0600-00003C010000}">
      <text>
        <r>
          <rPr>
            <sz val="11"/>
            <rFont val="Calibri"/>
          </rPr>
          <t>The vCenter ESX Agent Manager service must limit the number of maximum concurrent connections permitted.</t>
        </r>
      </text>
    </comment>
    <comment ref="AH88" authorId="0" shapeId="0" xr:uid="{00000000-0006-0000-0600-00003D010000}">
      <text>
        <r>
          <rPr>
            <sz val="11"/>
            <rFont val="Calibri"/>
          </rPr>
          <t xml:space="preserve">The vCenter ESX Agent Manager service cookies must have the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AI88" authorId="0" shapeId="0" xr:uid="{00000000-0006-0000-0600-00003E010000}">
      <text>
        <r>
          <rPr>
            <sz val="11"/>
            <rFont val="Calibri"/>
          </rPr>
          <t>The vCenter Lookup service must limit the number of maximum concurrent connections permitted.</t>
        </r>
      </text>
    </comment>
    <comment ref="AJ88" authorId="0" shapeId="0" xr:uid="{00000000-0006-0000-0600-00003F010000}">
      <text>
        <r>
          <rPr>
            <sz val="11"/>
            <rFont val="Calibri"/>
          </rPr>
          <t xml:space="preserve">The vCenter Lookup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AK88" authorId="0" shapeId="0" xr:uid="{00000000-0006-0000-0600-000040010000}">
      <text>
        <r>
          <rPr>
            <sz val="11"/>
            <rFont val="Calibri"/>
          </rPr>
          <t>The vCenter Perfcharts service must limit the number of maximum concurrent connections permitted.</t>
        </r>
      </text>
    </comment>
    <comment ref="AL88" authorId="0" shapeId="0" xr:uid="{00000000-0006-0000-0600-000041010000}">
      <text>
        <r>
          <rPr>
            <sz val="11"/>
            <rFont val="Calibri"/>
          </rPr>
          <t xml:space="preserve">The vCenter Perfcharts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AM88" authorId="0" shapeId="0" xr:uid="{00000000-0006-0000-0600-000042010000}">
      <text>
        <r>
          <rPr>
            <sz val="11"/>
            <rFont val="Calibri"/>
          </rPr>
          <t>The vCenter UI service must limit the number of maximum concurrent connections permitted.</t>
        </r>
      </text>
    </comment>
    <comment ref="AN88" authorId="0" shapeId="0" xr:uid="{00000000-0006-0000-0600-000043010000}">
      <text>
        <r>
          <rPr>
            <sz val="11"/>
            <rFont val="Calibri"/>
          </rPr>
          <t xml:space="preserve">The vCenter UI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AO88" authorId="0" shapeId="0" xr:uid="{00000000-0006-0000-0600-000044010000}">
      <text>
        <r>
          <rPr>
            <sz val="11"/>
            <rFont val="Calibri"/>
          </rPr>
          <t>The vCenter VAMI service must limit the number of allowed simultaneous session requests.</t>
        </r>
      </text>
    </comment>
    <comment ref="AP88" authorId="0" shapeId="0" xr:uid="{00000000-0006-0000-0600-000045010000}">
      <text>
        <r>
          <rPr>
            <sz val="11"/>
            <rFont val="Calibri"/>
          </rPr>
          <t>The vCenter VAMI service must restrict the ability of users to launch denial-of-service (DoS) attacks against other information systems or networks.</t>
        </r>
      </text>
    </comment>
    <comment ref="AQ88" authorId="0" shapeId="0" xr:uid="{00000000-0006-0000-0600-000046010000}">
      <text>
        <r>
          <rPr>
            <sz val="11"/>
            <rFont val="Calibri"/>
          </rPr>
          <t>The vCenter Envoy service must set a limit on remote connections.</t>
        </r>
      </text>
    </comment>
    <comment ref="AR88" authorId="0" shapeId="0" xr:uid="{00000000-0006-0000-0600-000047010000}">
      <text>
        <r>
          <rPr>
            <sz val="11"/>
            <rFont val="Calibri"/>
          </rPr>
          <t>The vCenter PostgreSQL service must limit the number of concurrent sessions.</t>
        </r>
      </text>
    </comment>
    <comment ref="J89" authorId="0" shapeId="0" xr:uid="{00000000-0006-0000-0600-000048010000}">
      <text>
        <r>
          <rPr>
            <sz val="11"/>
            <rFont val="Calibri"/>
          </rPr>
          <t>Virtual machines (VMs) must have copy operations disabled.</t>
        </r>
      </text>
    </comment>
    <comment ref="K89" authorId="0" shapeId="0" xr:uid="{00000000-0006-0000-0600-000049010000}">
      <text>
        <r>
          <rPr>
            <sz val="11"/>
            <rFont val="Calibri"/>
          </rPr>
          <t>Virtual machines (VMs) must have drag and drop operations disabled.</t>
        </r>
      </text>
    </comment>
    <comment ref="L89" authorId="0" shapeId="0" xr:uid="{00000000-0006-0000-0600-00004A010000}">
      <text>
        <r>
          <rPr>
            <sz val="11"/>
            <rFont val="Calibri"/>
          </rPr>
          <t>Virtual machines (VMs) must have paste operations disabled.</t>
        </r>
      </text>
    </comment>
    <comment ref="M89" authorId="0" shapeId="0" xr:uid="{00000000-0006-0000-0600-00004B010000}">
      <text>
        <r>
          <rPr>
            <sz val="11"/>
            <rFont val="Calibri"/>
          </rPr>
          <t>Virtual machines (VMs) must not be able to obtain host information from the hypervisor.</t>
        </r>
      </text>
    </comment>
    <comment ref="N89" authorId="0" shapeId="0" xr:uid="{00000000-0006-0000-0600-00004C010000}">
      <text>
        <r>
          <rPr>
            <sz val="11"/>
            <rFont val="Calibri"/>
          </rPr>
          <t>Virtual machines (VMs) must have shared salt values disabled.</t>
        </r>
      </text>
    </comment>
    <comment ref="O89" authorId="0" shapeId="0" xr:uid="{00000000-0006-0000-0600-00004D010000}">
      <text>
        <r>
          <rPr>
            <sz val="11"/>
            <rFont val="Calibri"/>
          </rPr>
          <t>The ESXi host must disable Inter-Virtual Machine (VM) Transparent Page Sharing.</t>
        </r>
      </text>
    </comment>
    <comment ref="J90" authorId="0" shapeId="0" xr:uid="{00000000-0006-0000-0600-00004E010000}">
      <text>
        <r>
          <rPr>
            <sz val="11"/>
            <rFont val="Calibri"/>
          </rPr>
          <t>The ESXi host must configure the firewall to block network traffic by default.</t>
        </r>
      </text>
    </comment>
    <comment ref="K90" authorId="0" shapeId="0" xr:uid="{00000000-0006-0000-0600-00004F010000}">
      <text>
        <r>
          <rPr>
            <sz val="11"/>
            <rFont val="Calibri"/>
          </rPr>
          <t>The ESXi host must configure the firewall to restrict access to services running on the host.</t>
        </r>
      </text>
    </comment>
    <comment ref="J91" authorId="0" shapeId="0" xr:uid="{00000000-0006-0000-0600-000050010000}">
      <text>
        <r>
          <rPr>
            <sz val="11"/>
            <rFont val="Calibri"/>
          </rPr>
          <t>Virtual machines (VMs) must enable encryption for vMotion.</t>
        </r>
      </text>
    </comment>
    <comment ref="K91" authorId="0" shapeId="0" xr:uid="{00000000-0006-0000-0600-000051010000}">
      <text>
        <r>
          <rPr>
            <sz val="11"/>
            <rFont val="Calibri"/>
          </rPr>
          <t>Virtual machines (VMs) must enable encryption for Fault Tolerance.</t>
        </r>
      </text>
    </comment>
    <comment ref="L91" authorId="0" shapeId="0" xr:uid="{00000000-0006-0000-0600-000052010000}">
      <text>
        <r>
          <rPr>
            <sz val="11"/>
            <rFont val="Calibri"/>
          </rPr>
          <t>The ESXi host Secure Shell (SSH) daemon must use FIPS 140-2 validated cryptographic modules to protect the confidentiality of remote access sessions.</t>
        </r>
      </text>
    </comment>
    <comment ref="M91" authorId="0" shapeId="0" xr:uid="{00000000-0006-0000-0600-000053010000}">
      <text>
        <r>
          <rPr>
            <sz val="11"/>
            <rFont val="Calibri"/>
          </rPr>
          <t>The ESXi host must protect the confidentiality and integrity of transmitted information by isolating vMotion traffic.</t>
        </r>
      </text>
    </comment>
    <comment ref="N91" authorId="0" shapeId="0" xr:uid="{00000000-0006-0000-0600-000054010000}">
      <text>
        <r>
          <rPr>
            <sz val="11"/>
            <rFont val="Calibri"/>
          </rPr>
          <t>The ESXi host Secure Shell (SSH) daemon must be configured to only use FIPS 140-2 validated ciphers.</t>
        </r>
      </text>
    </comment>
    <comment ref="O91" authorId="0" shapeId="0" xr:uid="{00000000-0006-0000-0600-000055010000}">
      <text>
        <r>
          <rPr>
            <sz val="11"/>
            <rFont val="Calibri"/>
          </rPr>
          <t>The ESXi host must verify certificates for SSL syslog endpoints.</t>
        </r>
      </text>
    </comment>
    <comment ref="P91" authorId="0" shapeId="0" xr:uid="{00000000-0006-0000-0600-000056010000}">
      <text>
        <r>
          <rPr>
            <sz val="11"/>
            <rFont val="Calibri"/>
          </rPr>
          <t>The ESXi host must use DOD-approved certificates.</t>
        </r>
      </text>
    </comment>
    <comment ref="Q91" authorId="0" shapeId="0" xr:uid="{00000000-0006-0000-0600-000057010000}">
      <text>
        <r>
          <rPr>
            <sz val="11"/>
            <rFont val="Calibri"/>
          </rPr>
          <t>The ESXi host must enable strict x509 verification for SSL syslog endpoints.</t>
        </r>
      </text>
    </comment>
    <comment ref="R91" authorId="0" shapeId="0" xr:uid="{00000000-0006-0000-0600-000058010000}">
      <text>
        <r>
          <rPr>
            <sz val="11"/>
            <rFont val="Calibri"/>
          </rPr>
          <t>The ESXi host when using Host Profiles and/or Auto Deploy must use the vSphere Authentication Proxy to protect passwords when adding themselves to Active Directory.</t>
        </r>
      </text>
    </comment>
    <comment ref="S91" authorId="0" shapeId="0" xr:uid="{00000000-0006-0000-0600-000059010000}">
      <text>
        <r>
          <rPr>
            <sz val="11"/>
            <rFont val="Calibri"/>
          </rPr>
          <t>The Photon operating system must have the OpenSSL FIPS provider installed to protect the confidentiality of remote access sessions.</t>
        </r>
      </text>
    </comment>
    <comment ref="T91" authorId="0" shapeId="0" xr:uid="{00000000-0006-0000-0600-00005A01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U91" authorId="0" shapeId="0" xr:uid="{00000000-0006-0000-0600-00005B010000}">
      <text>
        <r>
          <rPr>
            <sz val="11"/>
            <rFont val="Calibri"/>
          </rPr>
          <t>The Photon operating system must implement only approved ciphers to protect the integrity of remote access sessions.</t>
        </r>
      </text>
    </comment>
    <comment ref="V91" authorId="0" shapeId="0" xr:uid="{00000000-0006-0000-0600-00005C01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W91" authorId="0" shapeId="0" xr:uid="{00000000-0006-0000-0600-00005D010000}">
      <text>
        <r>
          <rPr>
            <sz val="11"/>
            <rFont val="Calibri"/>
          </rPr>
          <t>The Photon operating system must implement only approved Message Authentication Codes (MACs) to protect the integrity of remote access sessions.</t>
        </r>
      </text>
    </comment>
    <comment ref="X91" authorId="0" shapeId="0" xr:uid="{00000000-0006-0000-0600-00005E010000}">
      <text>
        <r>
          <rPr>
            <sz val="11"/>
            <rFont val="Calibri"/>
          </rPr>
          <t>The vCenter Server must enable FIPS-validated cryptography.</t>
        </r>
      </text>
    </comment>
    <comment ref="Y91" authorId="0" shapeId="0" xr:uid="{00000000-0006-0000-0600-00005F010000}">
      <text>
        <r>
          <rPr>
            <sz val="11"/>
            <rFont val="Calibri"/>
          </rPr>
          <t>The vCenter Server Machine Secure Sockets Layer (SSL) certificate must be issued by a DOD certificate authority.</t>
        </r>
      </text>
    </comment>
    <comment ref="Z91" authorId="0" shapeId="0" xr:uid="{00000000-0006-0000-0600-000060010000}">
      <text>
        <r>
          <rPr>
            <sz val="11"/>
            <rFont val="Calibri"/>
          </rPr>
          <t>The vCenter Server must use secure Lightweight Directory Access Protocol (LDAPS) when adding an LDAP identity source.</t>
        </r>
      </text>
    </comment>
    <comment ref="AA91" authorId="0" shapeId="0" xr:uid="{00000000-0006-0000-0600-000061010000}">
      <text>
        <r>
          <rPr>
            <sz val="11"/>
            <rFont val="Calibri"/>
          </rPr>
          <t>The vCenter Server must enable data in transit encryption for vSAN.</t>
        </r>
      </text>
    </comment>
    <comment ref="AB91" authorId="0" shapeId="0" xr:uid="{00000000-0006-0000-0600-000062010000}">
      <text>
        <r>
          <rPr>
            <sz val="11"/>
            <rFont val="Calibri"/>
          </rPr>
          <t>The vCenter STS service cookies must have secure flag set.</t>
        </r>
      </text>
    </comment>
    <comment ref="AC91" authorId="0" shapeId="0" xr:uid="{00000000-0006-0000-0600-000063010000}">
      <text>
        <r>
          <rPr>
            <sz val="11"/>
            <rFont val="Calibri"/>
          </rPr>
          <t>The vCenter ESX Agent Manager service cookies must have secure flag set.</t>
        </r>
      </text>
    </comment>
    <comment ref="AD91" authorId="0" shapeId="0" xr:uid="{00000000-0006-0000-0600-000064010000}">
      <text>
        <r>
          <rPr>
            <sz val="11"/>
            <rFont val="Calibri"/>
          </rPr>
          <t>The vCenter Lookup service cookies must have secure flag set.</t>
        </r>
      </text>
    </comment>
    <comment ref="AE91" authorId="0" shapeId="0" xr:uid="{00000000-0006-0000-0600-000065010000}">
      <text>
        <r>
          <rPr>
            <sz val="11"/>
            <rFont val="Calibri"/>
          </rPr>
          <t>The vCenter Perfcharts service cookies must have secure flag set.</t>
        </r>
      </text>
    </comment>
    <comment ref="AF91" authorId="0" shapeId="0" xr:uid="{00000000-0006-0000-0600-000066010000}">
      <text>
        <r>
          <rPr>
            <sz val="11"/>
            <rFont val="Calibri"/>
          </rPr>
          <t>The vCenter UI service cookies must have secure flag set.</t>
        </r>
      </text>
    </comment>
    <comment ref="AG91" authorId="0" shapeId="0" xr:uid="{00000000-0006-0000-0600-000067010000}">
      <text>
        <r>
          <rPr>
            <sz val="11"/>
            <rFont val="Calibri"/>
          </rPr>
          <t>The vCenter VAMI service must use cryptography to protect the integrity of remote sessions.</t>
        </r>
      </text>
    </comment>
    <comment ref="AH91" authorId="0" shapeId="0" xr:uid="{00000000-0006-0000-0600-000068010000}">
      <text>
        <r>
          <rPr>
            <sz val="11"/>
            <rFont val="Calibri"/>
          </rPr>
          <t>The vCenter VAMI service must disable client initiated TLS renegotiation.</t>
        </r>
      </text>
    </comment>
    <comment ref="AI91" authorId="0" shapeId="0" xr:uid="{00000000-0006-0000-0600-000069010000}">
      <text>
        <r>
          <rPr>
            <sz val="11"/>
            <rFont val="Calibri"/>
          </rPr>
          <t>The vCenter VAMI service must implement HTTP Strict Transport Security (HSTS).</t>
        </r>
      </text>
    </comment>
    <comment ref="AJ91" authorId="0" shapeId="0" xr:uid="{00000000-0006-0000-0600-00006A010000}">
      <text>
        <r>
          <rPr>
            <sz val="11"/>
            <rFont val="Calibri"/>
          </rPr>
          <t>The ESXi host must use DOD-approved encryption to protect the confidentiality of network sessions.</t>
        </r>
      </text>
    </comment>
    <comment ref="AK91" authorId="0" shapeId="0" xr:uid="{00000000-0006-0000-0600-00006B010000}">
      <text>
        <r>
          <rPr>
            <sz val="11"/>
            <rFont val="Calibri"/>
          </rPr>
          <t>The vCenter Server must use DOD-approved encryption to protect the confidentiality of network sessions.</t>
        </r>
      </text>
    </comment>
    <comment ref="J93" authorId="0" shapeId="0" xr:uid="{00000000-0006-0000-0600-00006C010000}">
      <text>
        <r>
          <rPr>
            <sz val="11"/>
            <rFont val="Calibri"/>
          </rPr>
          <t>The ESXi host must enable volatile key destruction.</t>
        </r>
      </text>
    </comment>
    <comment ref="K93" authorId="0" shapeId="0" xr:uid="{00000000-0006-0000-0600-00006D010000}">
      <text>
        <r>
          <rPr>
            <sz val="11"/>
            <rFont val="Calibri"/>
          </rPr>
          <t>The vCenter Server must have new Key Encryption Keys (KEKs) reissued at regular intervals for vSAN encrypted datastore(s).</t>
        </r>
      </text>
    </comment>
    <comment ref="L93" authorId="0" shapeId="0" xr:uid="{00000000-0006-0000-0600-00006E010000}">
      <text>
        <r>
          <rPr>
            <sz val="11"/>
            <rFont val="Calibri"/>
          </rPr>
          <t>The vCenter server Native Key Provider must be backed up with a strong password.</t>
        </r>
      </text>
    </comment>
    <comment ref="M93" authorId="0" shapeId="0" xr:uid="{00000000-0006-0000-0600-00006F010000}">
      <text>
        <r>
          <rPr>
            <sz val="11"/>
            <rFont val="Calibri"/>
          </rPr>
          <t>The vCenter VAMI service must restrict access to the web server</t>
        </r>
        <r>
          <rPr>
            <sz val="11"/>
            <color rgb="FF000000"/>
            <rFont val="Calibri"/>
          </rPr>
          <t>'</t>
        </r>
        <r>
          <rPr>
            <sz val="11"/>
            <color rgb="FF000000"/>
            <rFont val="Calibri"/>
          </rPr>
          <t>s private key.</t>
        </r>
      </text>
    </comment>
    <comment ref="N93" authorId="0" shapeId="0" xr:uid="{00000000-0006-0000-0600-000070010000}">
      <text>
        <r>
          <rPr>
            <sz val="11"/>
            <rFont val="Calibri"/>
          </rPr>
          <t>The vCenter Envoy service private key file must be protected from unauthorized access.</t>
        </r>
      </text>
    </comment>
    <comment ref="O93" authorId="0" shapeId="0" xr:uid="{00000000-0006-0000-0600-000071010000}">
      <text>
        <r>
          <rPr>
            <sz val="11"/>
            <rFont val="Calibri"/>
          </rPr>
          <t>The ESXi host must disable key persistence.</t>
        </r>
      </text>
    </comment>
    <comment ref="J94" authorId="0" shapeId="0" xr:uid="{00000000-0006-0000-0600-000072010000}">
      <text>
        <r>
          <rPr>
            <sz val="11"/>
            <rFont val="Calibri"/>
          </rPr>
          <t>The ESXi host Secure Shell (SSH) daemon must use FIPS 140-2 validated cryptographic modules to protect the confidentiality of remote access sessions.</t>
        </r>
      </text>
    </comment>
    <comment ref="K94" authorId="0" shapeId="0" xr:uid="{00000000-0006-0000-0600-000073010000}">
      <text>
        <r>
          <rPr>
            <sz val="11"/>
            <rFont val="Calibri"/>
          </rPr>
          <t>The ESXi host Secure Shell (SSH) daemon must be configured to only use FIPS 140-2 validated ciphers.</t>
        </r>
      </text>
    </comment>
    <comment ref="L94" authorId="0" shapeId="0" xr:uid="{00000000-0006-0000-0600-000074010000}">
      <text>
        <r>
          <rPr>
            <sz val="11"/>
            <rFont val="Calibri"/>
          </rPr>
          <t>The ESXi host must require TPM-based configuration encryption.</t>
        </r>
      </text>
    </comment>
    <comment ref="M94" authorId="0" shapeId="0" xr:uid="{00000000-0006-0000-0600-000075010000}">
      <text>
        <r>
          <rPr>
            <sz val="11"/>
            <rFont val="Calibri"/>
          </rPr>
          <t>The Photon operating system must have the OpenSSL FIPS provider installed to protect the confidentiality of remote access sessions.</t>
        </r>
      </text>
    </comment>
    <comment ref="N94" authorId="0" shapeId="0" xr:uid="{00000000-0006-0000-0600-000076010000}">
      <text>
        <r>
          <rPr>
            <sz val="11"/>
            <rFont val="Calibri"/>
          </rPr>
          <t>The operating system must store only encrypted representations of passwords.</t>
        </r>
      </text>
    </comment>
    <comment ref="O94" authorId="0" shapeId="0" xr:uid="{00000000-0006-0000-0600-00007701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P94" authorId="0" shapeId="0" xr:uid="{00000000-0006-0000-0600-000078010000}">
      <text>
        <r>
          <rPr>
            <sz val="11"/>
            <rFont val="Calibri"/>
          </rPr>
          <t>The Photon operating system must implement only approved ciphers to protect the integrity of remote access sessions.</t>
        </r>
      </text>
    </comment>
    <comment ref="Q94" authorId="0" shapeId="0" xr:uid="{00000000-0006-0000-0600-00007901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R94" authorId="0" shapeId="0" xr:uid="{00000000-0006-0000-0600-00007A010000}">
      <text>
        <r>
          <rPr>
            <sz val="11"/>
            <rFont val="Calibri"/>
          </rPr>
          <t>The Photon operating system must implement only approved Message Authentication Codes (MACs) to protect the integrity of remote access sessions.</t>
        </r>
      </text>
    </comment>
    <comment ref="S94" authorId="0" shapeId="0" xr:uid="{00000000-0006-0000-0600-00007B010000}">
      <text>
        <r>
          <rPr>
            <sz val="11"/>
            <rFont val="Calibri"/>
          </rPr>
          <t>The vCenter Server must enable FIPS-validated cryptography.</t>
        </r>
      </text>
    </comment>
    <comment ref="T94" authorId="0" shapeId="0" xr:uid="{00000000-0006-0000-0600-00007C010000}">
      <text>
        <r>
          <rPr>
            <sz val="11"/>
            <rFont val="Calibri"/>
          </rPr>
          <t>The vCenter Server must enable data at rest encryption for vSAN.</t>
        </r>
      </text>
    </comment>
    <comment ref="U94" authorId="0" shapeId="0" xr:uid="{00000000-0006-0000-0600-00007D010000}">
      <text>
        <r>
          <rPr>
            <sz val="11"/>
            <rFont val="Calibri"/>
          </rPr>
          <t>The vCenter Server must have new Key Encryption Keys (KEKs) reissued at regular intervals for vSAN encrypted datastore(s).</t>
        </r>
      </text>
    </comment>
    <comment ref="V94" authorId="0" shapeId="0" xr:uid="{00000000-0006-0000-0600-00007E010000}">
      <text>
        <r>
          <rPr>
            <sz val="11"/>
            <rFont val="Calibri"/>
          </rPr>
          <t>The vCenter VAMI service must disable client initiated TLS renegotiation.</t>
        </r>
      </text>
    </comment>
    <comment ref="W94" authorId="0" shapeId="0" xr:uid="{00000000-0006-0000-0600-00007F010000}">
      <text>
        <r>
          <rPr>
            <sz val="11"/>
            <rFont val="Calibri"/>
          </rPr>
          <t>The vCenter VAMI service must implement HTTP Strict Transport Security (HSTS).</t>
        </r>
      </text>
    </comment>
    <comment ref="X94" authorId="0" shapeId="0" xr:uid="{00000000-0006-0000-0600-000080010000}">
      <text>
        <r>
          <rPr>
            <sz val="11"/>
            <rFont val="Calibri"/>
          </rPr>
          <t>The vCenter PostgreSQL service must encrypt passwords for user authentication.</t>
        </r>
      </text>
    </comment>
    <comment ref="Y94" authorId="0" shapeId="0" xr:uid="{00000000-0006-0000-0600-000081010000}">
      <text>
        <r>
          <rPr>
            <sz val="11"/>
            <rFont val="Calibri"/>
          </rPr>
          <t>The ESXi host must use DOD-approved encryption to protect the confidentiality of network sessions.</t>
        </r>
      </text>
    </comment>
    <comment ref="Z94" authorId="0" shapeId="0" xr:uid="{00000000-0006-0000-0600-000082010000}">
      <text>
        <r>
          <rPr>
            <sz val="11"/>
            <rFont val="Calibri"/>
          </rPr>
          <t>The vCenter Server must use DOD-approved encryption to protect the confidentiality of network sessions.</t>
        </r>
      </text>
    </comment>
    <comment ref="J97" authorId="0" shapeId="0" xr:uid="{00000000-0006-0000-0600-000083010000}">
      <text>
        <r>
          <rPr>
            <sz val="11"/>
            <rFont val="Calibri"/>
          </rPr>
          <t>The ESXi host must enable bidirectional Challenge-Handshake Authentication Protocol (CHAP) authentication for Internet Small Computer Systems Interface (iSCSI) traffic.</t>
        </r>
      </text>
    </comment>
    <comment ref="K97" authorId="0" shapeId="0" xr:uid="{00000000-0006-0000-0600-000084010000}">
      <text>
        <r>
          <rPr>
            <sz val="11"/>
            <rFont val="Calibri"/>
          </rPr>
          <t>The ESXi host must use DOD-approved certificates.</t>
        </r>
      </text>
    </comment>
    <comment ref="L97" authorId="0" shapeId="0" xr:uid="{00000000-0006-0000-0600-000085010000}">
      <text>
        <r>
          <rPr>
            <sz val="11"/>
            <rFont val="Calibri"/>
          </rPr>
          <t>The vCenter Server Machine Secure Sockets Layer (SSL) certificate must be issued by a DOD certificate authority.</t>
        </r>
      </text>
    </comment>
    <comment ref="M97" authorId="0" shapeId="0" xr:uid="{00000000-0006-0000-0600-000086010000}">
      <text>
        <r>
          <rPr>
            <sz val="11"/>
            <rFont val="Calibri"/>
          </rPr>
          <t>The vCenter Server must have Mutual Challenge Handshake Authentication Protocol (CHAP) configured for vSAN Internet Small Computer System Interface (iSCSI) targets.</t>
        </r>
      </text>
    </comment>
    <comment ref="J99" authorId="0" shapeId="0" xr:uid="{00000000-0006-0000-0600-000087010000}">
      <text>
        <r>
          <rPr>
            <sz val="11"/>
            <rFont val="Calibri"/>
          </rPr>
          <t>The ESXi Image Profile and vSphere Installation Bundle (VIB) acceptance level must be verified.</t>
        </r>
      </text>
    </comment>
    <comment ref="K99" authorId="0" shapeId="0" xr:uid="{00000000-0006-0000-0600-000088010000}">
      <text>
        <r>
          <rPr>
            <sz val="11"/>
            <rFont val="Calibri"/>
          </rPr>
          <t>The ESXi host must have all security patches and updates installed.</t>
        </r>
      </text>
    </comment>
    <comment ref="L99" authorId="0" shapeId="0" xr:uid="{00000000-0006-0000-0600-000089010000}">
      <text>
        <r>
          <rPr>
            <sz val="11"/>
            <rFont val="Calibri"/>
          </rPr>
          <t>The ESXi host must enforce the exclusive running of executables from approved VIBs.</t>
        </r>
      </text>
    </comment>
    <comment ref="M99" authorId="0" shapeId="0" xr:uid="{00000000-0006-0000-0600-00008A010000}">
      <text>
        <r>
          <rPr>
            <sz val="11"/>
            <rFont val="Calibri"/>
          </rPr>
          <t>The Photon operating system must use cryptographic mechanisms to protect the integrity of audit tools.</t>
        </r>
      </text>
    </comment>
    <comment ref="N99" authorId="0" shapeId="0" xr:uid="{00000000-0006-0000-0600-00008B010000}">
      <text>
        <r>
          <rPr>
            <sz val="11"/>
            <rFont val="Calibri"/>
          </rPr>
          <t>The Photon operating system TDNF package management tool must cryptographically verify the authenticity of all software packages during installation.</t>
        </r>
      </text>
    </comment>
    <comment ref="O99" authorId="0" shapeId="0" xr:uid="{00000000-0006-0000-0600-00008C010000}">
      <text>
        <r>
          <rPr>
            <sz val="11"/>
            <rFont val="Calibri"/>
          </rPr>
          <t>The Photon operating system TDNF package management tool must cryptographically verify the authenticity of all software packages during installation for all repos.</t>
        </r>
      </text>
    </comment>
    <comment ref="P99" authorId="0" shapeId="0" xr:uid="{00000000-0006-0000-0600-00008D010000}">
      <text>
        <r>
          <rPr>
            <sz val="11"/>
            <rFont val="Calibri"/>
          </rPr>
          <t>The Photon operating system must configure AIDE to detect changes to baseline configurations.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ESXi host must enforce the limit of three consecutive invalid logon attempts by a user.</t>
        </r>
      </text>
    </comment>
    <comment ref="I89" authorId="0" shapeId="0" xr:uid="{00000000-0006-0000-0700-000028000000}">
      <text>
        <r>
          <rPr>
            <sz val="11"/>
            <rFont val="Calibri"/>
          </rPr>
          <t>The ESXi host must enforce password complexity by configuring a password quality policy.</t>
        </r>
      </text>
    </comment>
    <comment ref="J89" authorId="0" shapeId="0" xr:uid="{00000000-0006-0000-0700-000002000000}">
      <text>
        <r>
          <rPr>
            <sz val="11"/>
            <rFont val="Calibri"/>
          </rPr>
          <t>The ESXi host must prohibit password reuse for a minimum of five generations.</t>
        </r>
      </text>
    </comment>
    <comment ref="K89" authorId="0" shapeId="0" xr:uid="{00000000-0006-0000-0700-000003000000}">
      <text>
        <r>
          <rPr>
            <sz val="11"/>
            <rFont val="Calibri"/>
          </rPr>
          <t>The ESXi host must uniquely identify and must authenticate organizational users by using Active Directory.</t>
        </r>
      </text>
    </comment>
    <comment ref="L89" authorId="0" shapeId="0" xr:uid="{00000000-0006-0000-0700-000004000000}">
      <text>
        <r>
          <rPr>
            <sz val="11"/>
            <rFont val="Calibri"/>
          </rPr>
          <t>The ESXi host must enforce an unlock timeout of 15 minutes after a user account is locked out.</t>
        </r>
      </text>
    </comment>
    <comment ref="M89" authorId="0" shapeId="0" xr:uid="{00000000-0006-0000-0700-000005000000}">
      <text>
        <r>
          <rPr>
            <sz val="11"/>
            <rFont val="Calibri"/>
          </rPr>
          <t>The ESXi host DCUI.Access list must be verified.</t>
        </r>
      </text>
    </comment>
    <comment ref="N89" authorId="0" shapeId="0" xr:uid="{00000000-0006-0000-0700-000006000000}">
      <text>
        <r>
          <rPr>
            <sz val="11"/>
            <rFont val="Calibri"/>
          </rPr>
          <t>The ESXi host lockdown mode exception users list must be verified.</t>
        </r>
      </text>
    </comment>
    <comment ref="O89" authorId="0" shapeId="0" xr:uid="{00000000-0006-0000-0700-000007000000}">
      <text>
        <r>
          <rPr>
            <sz val="11"/>
            <rFont val="Calibri"/>
          </rPr>
          <t>The ESXi host must be configured with an appropriate maximum password age.</t>
        </r>
      </text>
    </comment>
    <comment ref="P89" authorId="0" shapeId="0" xr:uid="{00000000-0006-0000-0700-000008000000}">
      <text>
        <r>
          <rPr>
            <sz val="11"/>
            <rFont val="Calibri"/>
          </rPr>
          <t>The Photon operating system must enforce the limit of three consecutive invalid logon attempts by a user during a 15-minute time period.</t>
        </r>
      </text>
    </comment>
    <comment ref="Q89" authorId="0" shapeId="0" xr:uid="{00000000-0006-0000-0700-000009000000}">
      <text>
        <r>
          <rPr>
            <sz val="11"/>
            <rFont val="Calibri"/>
          </rPr>
          <t>The Photon operating system must enforce password complexity by requiring that at least one uppercase character be used.</t>
        </r>
      </text>
    </comment>
    <comment ref="R89" authorId="0" shapeId="0" xr:uid="{00000000-0006-0000-0700-00000A000000}">
      <text>
        <r>
          <rPr>
            <sz val="11"/>
            <rFont val="Calibri"/>
          </rPr>
          <t>The Photon operating system must enforce password complexity by requiring that at least one lowercase character be used.</t>
        </r>
      </text>
    </comment>
    <comment ref="S89" authorId="0" shapeId="0" xr:uid="{00000000-0006-0000-0700-00000B000000}">
      <text>
        <r>
          <rPr>
            <sz val="11"/>
            <rFont val="Calibri"/>
          </rPr>
          <t>The Photon operating system must enforce password complexity by requiring that at least one numeric character be used.</t>
        </r>
      </text>
    </comment>
    <comment ref="T89" authorId="0" shapeId="0" xr:uid="{00000000-0006-0000-0700-00000C000000}">
      <text>
        <r>
          <rPr>
            <sz val="11"/>
            <rFont val="Calibri"/>
          </rPr>
          <t>The Photon operating system must require the change of at least eight characters when passwords are changed.</t>
        </r>
      </text>
    </comment>
    <comment ref="U89" authorId="0" shapeId="0" xr:uid="{00000000-0006-0000-0700-00000D000000}">
      <text>
        <r>
          <rPr>
            <sz val="11"/>
            <rFont val="Calibri"/>
          </rPr>
          <t>The operating system must store only encrypted representations of passwords.</t>
        </r>
      </text>
    </comment>
    <comment ref="V89" authorId="0" shapeId="0" xr:uid="{00000000-0006-0000-0700-00000E000000}">
      <text>
        <r>
          <rPr>
            <sz val="11"/>
            <rFont val="Calibri"/>
          </rPr>
          <t>The Photon operating system must enforce one day as the minimum password lifetime.</t>
        </r>
      </text>
    </comment>
    <comment ref="W89" authorId="0" shapeId="0" xr:uid="{00000000-0006-0000-0700-00000F000000}">
      <text>
        <r>
          <rPr>
            <sz val="11"/>
            <rFont val="Calibri"/>
          </rPr>
          <t>The Photon operating systems must enforce a 90-day maximum password lifetime restriction.</t>
        </r>
      </text>
    </comment>
    <comment ref="X89" authorId="0" shapeId="0" xr:uid="{00000000-0006-0000-0700-000010000000}">
      <text>
        <r>
          <rPr>
            <sz val="11"/>
            <rFont val="Calibri"/>
          </rPr>
          <t>The Photon operating system must prohibit password reuse for a minimum of five generations.</t>
        </r>
      </text>
    </comment>
    <comment ref="Y89" authorId="0" shapeId="0" xr:uid="{00000000-0006-0000-0700-000011000000}">
      <text>
        <r>
          <rPr>
            <sz val="11"/>
            <rFont val="Calibri"/>
          </rPr>
          <t>The Photon operating system must enforce a minimum 15-character password length.</t>
        </r>
      </text>
    </comment>
    <comment ref="Z89" authorId="0" shapeId="0" xr:uid="{00000000-0006-0000-0700-000012000000}">
      <text>
        <r>
          <rPr>
            <sz val="11"/>
            <rFont val="Calibri"/>
          </rPr>
          <t>The Photon operating system must not have duplicate User IDs (UIDs).</t>
        </r>
      </text>
    </comment>
    <comment ref="AA89" authorId="0" shapeId="0" xr:uid="{00000000-0006-0000-0700-000013000000}">
      <text>
        <r>
          <rPr>
            <sz val="11"/>
            <rFont val="Calibri"/>
          </rPr>
          <t>The Photon operating system must enforce password complexity by requiring that at least one special character be used.</t>
        </r>
      </text>
    </comment>
    <comment ref="AB89" authorId="0" shapeId="0" xr:uid="{00000000-0006-0000-0700-000014000000}">
      <text>
        <r>
          <rPr>
            <sz val="11"/>
            <rFont val="Calibri"/>
          </rPr>
          <t>The Photon operating system must automatically lock an account until the locked account is released by an administrator when three unsuccessful logon attempts in 15 minutes occur.</t>
        </r>
      </text>
    </comment>
    <comment ref="AC89" authorId="0" shapeId="0" xr:uid="{00000000-0006-0000-0700-000015000000}">
      <text>
        <r>
          <rPr>
            <sz val="11"/>
            <rFont val="Calibri"/>
          </rPr>
          <t>The Photon operating system must prevent the use of dictionary words for passwords.</t>
        </r>
      </text>
    </comment>
    <comment ref="AD89" authorId="0" shapeId="0" xr:uid="{00000000-0006-0000-0700-000016000000}">
      <text>
        <r>
          <rPr>
            <sz val="11"/>
            <rFont val="Calibri"/>
          </rPr>
          <t>The Photon operating system must enforce a delay of at least four seconds between logon prompts following a failed logon attempt in login.defs.</t>
        </r>
      </text>
    </comment>
    <comment ref="AE89" authorId="0" shapeId="0" xr:uid="{00000000-0006-0000-0700-000017000000}">
      <text>
        <r>
          <rPr>
            <sz val="11"/>
            <rFont val="Calibri"/>
          </rPr>
          <t>The Photon operating system must be configured to use the pam_faillock.so module.</t>
        </r>
      </text>
    </comment>
    <comment ref="AF89" authorId="0" shapeId="0" xr:uid="{00000000-0006-0000-0700-000018000000}">
      <text>
        <r>
          <rPr>
            <sz val="11"/>
            <rFont val="Calibri"/>
          </rPr>
          <t>The Photon operating system must include root when automatically locking an account until the locked account is released by an administrator when three unsuccessful logon attempts occur during a 15-minute time period.</t>
        </r>
      </text>
    </comment>
    <comment ref="AG89" authorId="0" shapeId="0" xr:uid="{00000000-0006-0000-0700-000019000000}">
      <text>
        <r>
          <rPr>
            <sz val="11"/>
            <rFont val="Calibri"/>
          </rPr>
          <t>The Photon operating system must persist lockouts between system reboots.</t>
        </r>
      </text>
    </comment>
    <comment ref="AH89" authorId="0" shapeId="0" xr:uid="{00000000-0006-0000-0700-00001A000000}">
      <text>
        <r>
          <rPr>
            <sz val="11"/>
            <rFont val="Calibri"/>
          </rPr>
          <t>The Photon operating system must be configured to use the pam_pwquality.so module.</t>
        </r>
      </text>
    </comment>
    <comment ref="AI89" authorId="0" shapeId="0" xr:uid="{00000000-0006-0000-0700-00001B000000}">
      <text>
        <r>
          <rPr>
            <sz val="11"/>
            <rFont val="Calibri"/>
          </rPr>
          <t>The Photon operating system must enforce a delay of at least four seconds between logon prompts following a failed logon attempt.</t>
        </r>
      </text>
    </comment>
    <comment ref="AJ89" authorId="0" shapeId="0" xr:uid="{00000000-0006-0000-0700-00001C000000}">
      <text>
        <r>
          <rPr>
            <sz val="11"/>
            <rFont val="Calibri"/>
          </rPr>
          <t>The Photon operating system must configure Secure Shell (SSH) to limit the number of allowed login attempts per connection.</t>
        </r>
      </text>
    </comment>
    <comment ref="AK89" authorId="0" shapeId="0" xr:uid="{00000000-0006-0000-0700-00001D000000}">
      <text>
        <r>
          <rPr>
            <sz val="11"/>
            <rFont val="Calibri"/>
          </rPr>
          <t>The Photon operating system must configure Secure Shell (SSH) to restrict LoginGraceTime.</t>
        </r>
      </text>
    </comment>
    <comment ref="AL89" authorId="0" shapeId="0" xr:uid="{00000000-0006-0000-0700-00001E000000}">
      <text>
        <r>
          <rPr>
            <sz val="11"/>
            <rFont val="Calibri"/>
          </rPr>
          <t>The Photon operating system must enforce password complexity on the root account.</t>
        </r>
      </text>
    </comment>
    <comment ref="AM89" authorId="0" shapeId="0" xr:uid="{00000000-0006-0000-0700-00001F000000}">
      <text>
        <r>
          <rPr>
            <sz val="11"/>
            <rFont val="Calibri"/>
          </rPr>
          <t>The Photon operating system must be configured to use the pam_pwhistory.so module.</t>
        </r>
      </text>
    </comment>
    <comment ref="AN89" authorId="0" shapeId="0" xr:uid="{00000000-0006-0000-0700-000020000000}">
      <text>
        <r>
          <rPr>
            <sz val="11"/>
            <rFont val="Calibri"/>
          </rPr>
          <t>The vCenter Server must enforce the limit of three consecutive invalid login attempts by a user.</t>
        </r>
      </text>
    </comment>
    <comment ref="AO89" authorId="0" shapeId="0" xr:uid="{00000000-0006-0000-0700-000021000000}">
      <text>
        <r>
          <rPr>
            <sz val="11"/>
            <rFont val="Calibri"/>
          </rPr>
          <t>The vCenter Server must uniquely identify and authenticate users or processes acting on behalf of users.</t>
        </r>
      </text>
    </comment>
    <comment ref="AP89" authorId="0" shapeId="0" xr:uid="{00000000-0006-0000-0700-000022000000}">
      <text>
        <r>
          <rPr>
            <sz val="11"/>
            <rFont val="Calibri"/>
          </rPr>
          <t>The vCenter Server passwords must be at least 15 characters in length.</t>
        </r>
      </text>
    </comment>
    <comment ref="AQ89" authorId="0" shapeId="0" xr:uid="{00000000-0006-0000-0700-000023000000}">
      <text>
        <r>
          <rPr>
            <sz val="11"/>
            <rFont val="Calibri"/>
          </rPr>
          <t>The vCenter Server must prohibit password reuse for a minimum of five generations.</t>
        </r>
      </text>
    </comment>
    <comment ref="AR89" authorId="0" shapeId="0" xr:uid="{00000000-0006-0000-0700-000024000000}">
      <text>
        <r>
          <rPr>
            <sz val="11"/>
            <rFont val="Calibri"/>
          </rPr>
          <t>The vCenter Server passwords must contain at least one uppercase character.</t>
        </r>
      </text>
    </comment>
    <comment ref="AS89" authorId="0" shapeId="0" xr:uid="{00000000-0006-0000-0700-000025000000}">
      <text>
        <r>
          <rPr>
            <sz val="11"/>
            <rFont val="Calibri"/>
          </rPr>
          <t>The vCenter Server passwords must contain at least one lowercase character.</t>
        </r>
      </text>
    </comment>
    <comment ref="AT89" authorId="0" shapeId="0" xr:uid="{00000000-0006-0000-0700-000026000000}">
      <text>
        <r>
          <rPr>
            <sz val="11"/>
            <rFont val="Calibri"/>
          </rPr>
          <t>The vCenter Server passwords must contain at least one numeric character.</t>
        </r>
      </text>
    </comment>
    <comment ref="AU89" authorId="0" shapeId="0" xr:uid="{00000000-0006-0000-0700-000027000000}">
      <text>
        <r>
          <rPr>
            <sz val="11"/>
            <rFont val="Calibri"/>
          </rPr>
          <t>The vCenter Server passwords must contain at least one special character.</t>
        </r>
      </text>
    </comment>
    <comment ref="H91" authorId="0" shapeId="0" xr:uid="{00000000-0006-0000-0700-000029000000}">
      <text>
        <r>
          <rPr>
            <sz val="11"/>
            <rFont val="Calibri"/>
          </rPr>
          <t>The ESXi host must uniquely identify and must authenticate organizational users by using Active Directory.</t>
        </r>
      </text>
    </comment>
    <comment ref="I91" authorId="0" shapeId="0" xr:uid="{00000000-0006-0000-0700-00002A000000}">
      <text>
        <r>
          <rPr>
            <sz val="11"/>
            <rFont val="Calibri"/>
          </rPr>
          <t>The ESXi host must enable bidirectional Challenge-Handshake Authentication Protocol (CHAP) authentication for Internet Small Computer Systems Interface (iSCSI) traffic.</t>
        </r>
      </text>
    </comment>
    <comment ref="J91" authorId="0" shapeId="0" xr:uid="{00000000-0006-0000-0700-00002B000000}">
      <text>
        <r>
          <rPr>
            <sz val="11"/>
            <rFont val="Calibri"/>
          </rPr>
          <t>The Photon operating system must configure Secure Shell (SSH) to disallow authentication with an empty password.</t>
        </r>
      </text>
    </comment>
    <comment ref="K91" authorId="0" shapeId="0" xr:uid="{00000000-0006-0000-0700-00002C000000}">
      <text>
        <r>
          <rPr>
            <sz val="11"/>
            <rFont val="Calibri"/>
          </rPr>
          <t>The vCenter Server must uniquely identify and authenticate users or processes acting on behalf of users.</t>
        </r>
      </text>
    </comment>
    <comment ref="L91" authorId="0" shapeId="0" xr:uid="{00000000-0006-0000-0700-00002D000000}">
      <text>
        <r>
          <rPr>
            <sz val="11"/>
            <rFont val="Calibri"/>
          </rPr>
          <t>The vCenter Server must require multifactor authentication.</t>
        </r>
      </text>
    </comment>
    <comment ref="M91" authorId="0" shapeId="0" xr:uid="{00000000-0006-0000-0700-00002E000000}">
      <text>
        <r>
          <rPr>
            <sz val="11"/>
            <rFont val="Calibri"/>
          </rPr>
          <t>The vCenter Server must have Mutual Challenge Handshake Authentication Protocol (CHAP) configured for vSAN Internet Small Computer System Interface (iSCSI) targets.</t>
        </r>
      </text>
    </comment>
    <comment ref="N91" authorId="0" shapeId="0" xr:uid="{00000000-0006-0000-0700-00002F000000}">
      <text>
        <r>
          <rPr>
            <sz val="11"/>
            <rFont val="Calibri"/>
          </rPr>
          <t>The vCenter server must require authentication for published content libraries.</t>
        </r>
      </text>
    </comment>
    <comment ref="O91" authorId="0" shapeId="0" xr:uid="{00000000-0006-0000-0700-000030000000}">
      <text>
        <r>
          <rPr>
            <sz val="11"/>
            <rFont val="Calibri"/>
          </rPr>
          <t>The vCenter Server must separate authentication and authorization for administrators.</t>
        </r>
      </text>
    </comment>
    <comment ref="P91" authorId="0" shapeId="0" xr:uid="{00000000-0006-0000-0700-000031000000}">
      <text>
        <r>
          <rPr>
            <sz val="11"/>
            <rFont val="Calibri"/>
          </rPr>
          <t>The vCenter PostgreSQL service must require authentication on all connections.</t>
        </r>
      </text>
    </comment>
    <comment ref="Q91" authorId="0" shapeId="0" xr:uid="{00000000-0006-0000-0700-000032000000}">
      <text>
        <r>
          <rPr>
            <sz val="11"/>
            <rFont val="Calibri"/>
          </rPr>
          <t>The vCenter PostgreSQL service must encrypt passwords for user authentication.</t>
        </r>
      </text>
    </comment>
    <comment ref="R91" authorId="0" shapeId="0" xr:uid="{00000000-0006-0000-0700-000033000000}">
      <text>
        <r>
          <rPr>
            <sz val="11"/>
            <rFont val="Calibri"/>
          </rPr>
          <t>The Photon operating system must not allow empty passwords.</t>
        </r>
      </text>
    </comment>
    <comment ref="H92" authorId="0" shapeId="0" xr:uid="{00000000-0006-0000-0700-000034000000}">
      <text>
        <r>
          <rPr>
            <sz val="11"/>
            <rFont val="Calibri"/>
          </rPr>
          <t>The ESXi host must use DOD-approved certificates.</t>
        </r>
      </text>
    </comment>
    <comment ref="I92" authorId="0" shapeId="0" xr:uid="{00000000-0006-0000-0700-000035000000}">
      <text>
        <r>
          <rPr>
            <sz val="11"/>
            <rFont val="Calibri"/>
          </rPr>
          <t>The ESXi host when using Host Profiles and/or Auto Deploy must use the vSphere Authentication Proxy to protect passwords when adding themselves to Active Directory.</t>
        </r>
      </text>
    </comment>
    <comment ref="J92" authorId="0" shapeId="0" xr:uid="{00000000-0006-0000-0700-000036000000}">
      <text>
        <r>
          <rPr>
            <sz val="11"/>
            <rFont val="Calibri"/>
          </rPr>
          <t>The vCenter Server must require multifactor authentication.</t>
        </r>
      </text>
    </comment>
    <comment ref="K92" authorId="0" shapeId="0" xr:uid="{00000000-0006-0000-0700-000037000000}">
      <text>
        <r>
          <rPr>
            <sz val="11"/>
            <rFont val="Calibri"/>
          </rPr>
          <t>The vCenter Server must enable revocation checking for certificate-based authentication.</t>
        </r>
      </text>
    </comment>
    <comment ref="L92" authorId="0" shapeId="0" xr:uid="{00000000-0006-0000-0700-000038000000}">
      <text>
        <r>
          <rPr>
            <sz val="11"/>
            <rFont val="Calibri"/>
          </rPr>
          <t>The vCenter Server Machine Secure Sockets Layer (SSL) certificate must be issued by a DOD certificate authority.</t>
        </r>
      </text>
    </comment>
    <comment ref="M92" authorId="0" shapeId="0" xr:uid="{00000000-0006-0000-0700-000039000000}">
      <text>
        <r>
          <rPr>
            <sz val="11"/>
            <rFont val="Calibri"/>
          </rPr>
          <t xml:space="preserve">The vCenter STS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N92" authorId="0" shapeId="0" xr:uid="{00000000-0006-0000-0700-00003A000000}">
      <text>
        <r>
          <rPr>
            <sz val="11"/>
            <rFont val="Calibri"/>
          </rPr>
          <t xml:space="preserve">The vCenter ESX Agent Manager service cookies must have the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O92" authorId="0" shapeId="0" xr:uid="{00000000-0006-0000-0700-00003B000000}">
      <text>
        <r>
          <rPr>
            <sz val="11"/>
            <rFont val="Calibri"/>
          </rPr>
          <t xml:space="preserve">The vCenter Lookup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P92" authorId="0" shapeId="0" xr:uid="{00000000-0006-0000-0700-00003C000000}">
      <text>
        <r>
          <rPr>
            <sz val="11"/>
            <rFont val="Calibri"/>
          </rPr>
          <t xml:space="preserve">The vCenter Perfcharts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Q92" authorId="0" shapeId="0" xr:uid="{00000000-0006-0000-0700-00003D000000}">
      <text>
        <r>
          <rPr>
            <sz val="11"/>
            <rFont val="Calibri"/>
          </rPr>
          <t xml:space="preserve">The vCenter UI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text>
    </comment>
    <comment ref="H93" authorId="0" shapeId="0" xr:uid="{00000000-0006-0000-0700-00003E000000}">
      <text>
        <r>
          <rPr>
            <sz val="11"/>
            <rFont val="Calibri"/>
          </rPr>
          <t>Virtual machines (VMs) must limit console sharing.</t>
        </r>
      </text>
    </comment>
    <comment ref="I93" authorId="0" shapeId="0" xr:uid="{00000000-0006-0000-0700-00003F000000}">
      <text>
        <r>
          <rPr>
            <sz val="11"/>
            <rFont val="Calibri"/>
          </rPr>
          <t>Virtual machines (VMs) must prevent unauthorized removal, connection, and modification of devices.</t>
        </r>
      </text>
    </comment>
    <comment ref="J93" authorId="0" shapeId="0" xr:uid="{00000000-0006-0000-0700-000040000000}">
      <text>
        <r>
          <rPr>
            <sz val="11"/>
            <rFont val="Calibri"/>
          </rPr>
          <t>Virtual machines (VMs) must be configured to lock when the last console connection is closed.</t>
        </r>
      </text>
    </comment>
    <comment ref="K93" authorId="0" shapeId="0" xr:uid="{00000000-0006-0000-0700-000041000000}">
      <text>
        <r>
          <rPr>
            <sz val="11"/>
            <rFont val="Calibri"/>
          </rPr>
          <t>The ESXi host must enable lockdown mode.</t>
        </r>
      </text>
    </comment>
    <comment ref="L93" authorId="0" shapeId="0" xr:uid="{00000000-0006-0000-0700-000042000000}">
      <text>
        <r>
          <rPr>
            <sz val="11"/>
            <rFont val="Calibri"/>
          </rPr>
          <t>The ESXi host client must be configured with an idle session timeout.</t>
        </r>
      </text>
    </comment>
    <comment ref="M93" authorId="0" shapeId="0" xr:uid="{00000000-0006-0000-0700-000043000000}">
      <text>
        <r>
          <rPr>
            <sz val="11"/>
            <rFont val="Calibri"/>
          </rPr>
          <t>The ESXi host must set a timeout to automatically end idle shell sessions after fifteen minutes.</t>
        </r>
      </text>
    </comment>
    <comment ref="N93" authorId="0" shapeId="0" xr:uid="{00000000-0006-0000-0700-000044000000}">
      <text>
        <r>
          <rPr>
            <sz val="11"/>
            <rFont val="Calibri"/>
          </rPr>
          <t>The ESXi host must automatically stop shell services after 10 minutes.</t>
        </r>
      </text>
    </comment>
    <comment ref="O93" authorId="0" shapeId="0" xr:uid="{00000000-0006-0000-0700-000045000000}">
      <text>
        <r>
          <rPr>
            <sz val="11"/>
            <rFont val="Calibri"/>
          </rPr>
          <t>The ESXi host must set a timeout to automatically end idle DCUI sessions after 10 minutes.</t>
        </r>
      </text>
    </comment>
    <comment ref="P93" authorId="0" shapeId="0" xr:uid="{00000000-0006-0000-0700-000046000000}">
      <text>
        <r>
          <rPr>
            <sz val="11"/>
            <rFont val="Calibri"/>
          </rPr>
          <t>The ESXi host Secure Shell (SSH) daemon must set a timeout count on idle sessions.</t>
        </r>
      </text>
    </comment>
    <comment ref="Q93" authorId="0" shapeId="0" xr:uid="{00000000-0006-0000-0700-000047000000}">
      <text>
        <r>
          <rPr>
            <sz val="11"/>
            <rFont val="Calibri"/>
          </rPr>
          <t>The ESXi host Secure Shell (SSH) daemon must set a timeout interval on idle sessions.</t>
        </r>
      </text>
    </comment>
    <comment ref="R93" authorId="0" shapeId="0" xr:uid="{00000000-0006-0000-0700-000048000000}">
      <text>
        <r>
          <rPr>
            <sz val="11"/>
            <rFont val="Calibri"/>
          </rPr>
          <t>The ESXi host must configure a session timeout for the vSphere API.</t>
        </r>
      </text>
    </comment>
    <comment ref="S93" authorId="0" shapeId="0" xr:uid="{00000000-0006-0000-0700-000049000000}">
      <text>
        <r>
          <rPr>
            <sz val="11"/>
            <rFont val="Calibri"/>
          </rPr>
          <t>The ESXi host must not use the default Active Directory ESX Admin group.</t>
        </r>
      </text>
    </comment>
    <comment ref="T93" authorId="0" shapeId="0" xr:uid="{00000000-0006-0000-0700-00004A000000}">
      <text>
        <r>
          <rPr>
            <sz val="11"/>
            <rFont val="Calibri"/>
          </rPr>
          <t>The Photon operating system must limit the number of concurrent sessions to ten for all accounts and/or account types.</t>
        </r>
      </text>
    </comment>
    <comment ref="U93" authorId="0" shapeId="0" xr:uid="{00000000-0006-0000-0700-00004B000000}">
      <text>
        <r>
          <rPr>
            <sz val="11"/>
            <rFont val="Calibri"/>
          </rPr>
          <t>The Photon operating system must terminate idle Secure Shell (SSH) sessions after 15 minutes.</t>
        </r>
      </text>
    </comment>
    <comment ref="V93" authorId="0" shapeId="0" xr:uid="{00000000-0006-0000-0700-00004C000000}">
      <text>
        <r>
          <rPr>
            <sz val="11"/>
            <rFont val="Calibri"/>
          </rPr>
          <t>The operating system must automatically terminate a user session after inactivity time-outs have expired.</t>
        </r>
      </text>
    </comment>
    <comment ref="W93" authorId="0" shapeId="0" xr:uid="{00000000-0006-0000-0700-00004D000000}">
      <text>
        <r>
          <rPr>
            <sz val="11"/>
            <rFont val="Calibri"/>
          </rPr>
          <t>The Photon operating system must require users to reauthenticate for privilege escalation.</t>
        </r>
      </text>
    </comment>
    <comment ref="X93" authorId="0" shapeId="0" xr:uid="{00000000-0006-0000-0700-00004E000000}">
      <text>
        <r>
          <rPr>
            <sz val="11"/>
            <rFont val="Calibri"/>
          </rPr>
          <t>The Photon operating system must terminate idle Secure Shell (SSH) sessions.</t>
        </r>
      </text>
    </comment>
    <comment ref="Y93" authorId="0" shapeId="0" xr:uid="{00000000-0006-0000-0700-00004F000000}">
      <text>
        <r>
          <rPr>
            <sz val="11"/>
            <rFont val="Calibri"/>
          </rPr>
          <t>The vCenter Server must terminate vSphere Client sessions after 15 minutes of inactivity.</t>
        </r>
      </text>
    </comment>
    <comment ref="Z93" authorId="0" shapeId="0" xr:uid="{00000000-0006-0000-0700-000050000000}">
      <text>
        <r>
          <rPr>
            <sz val="11"/>
            <rFont val="Calibri"/>
          </rPr>
          <t>The vCenter Server user roles must be verified.</t>
        </r>
      </text>
    </comment>
    <comment ref="AA93" authorId="0" shapeId="0" xr:uid="{00000000-0006-0000-0700-000051000000}">
      <text>
        <r>
          <rPr>
            <sz val="11"/>
            <rFont val="Calibri"/>
          </rPr>
          <t>The vCenter Server must restrict access to the default roles with cryptographic permissions.</t>
        </r>
      </text>
    </comment>
    <comment ref="AB93" authorId="0" shapeId="0" xr:uid="{00000000-0006-0000-0700-000052000000}">
      <text>
        <r>
          <rPr>
            <sz val="11"/>
            <rFont val="Calibri"/>
          </rPr>
          <t>The vCenter Server must restrict access to cryptographic permissions.</t>
        </r>
      </text>
    </comment>
    <comment ref="AC93" authorId="0" shapeId="0" xr:uid="{00000000-0006-0000-0700-000053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AD93" authorId="0" shapeId="0" xr:uid="{00000000-0006-0000-0700-000054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AE93" authorId="0" shapeId="0" xr:uid="{00000000-0006-0000-0700-000055000000}">
      <text>
        <r>
          <rPr>
            <sz val="11"/>
            <rFont val="Calibri"/>
          </rPr>
          <t>The vCenter STS service must set an inactive timeout for sessions.</t>
        </r>
      </text>
    </comment>
    <comment ref="AF93" authorId="0" shapeId="0" xr:uid="{00000000-0006-0000-0700-000056000000}">
      <text>
        <r>
          <rPr>
            <sz val="11"/>
            <rFont val="Calibri"/>
          </rPr>
          <t>The vCenter STS service must limit the amount of time that each Transmission Control Protocol (TCP) connection is kept alive.</t>
        </r>
      </text>
    </comment>
    <comment ref="AG93" authorId="0" shapeId="0" xr:uid="{00000000-0006-0000-0700-000057000000}">
      <text>
        <r>
          <rPr>
            <sz val="11"/>
            <rFont val="Calibri"/>
          </rPr>
          <t>The vCenter STS service must limit the number of times that each Transmission Control Protocol (TCP) connection is kept alive.</t>
        </r>
      </text>
    </comment>
    <comment ref="AH93" authorId="0" shapeId="0" xr:uid="{00000000-0006-0000-0700-000058000000}">
      <text>
        <r>
          <rPr>
            <sz val="11"/>
            <rFont val="Calibri"/>
          </rPr>
          <t>The vCenter ESX Agent Manager service must set an inactive timeout for sessions.</t>
        </r>
      </text>
    </comment>
    <comment ref="AI93" authorId="0" shapeId="0" xr:uid="{00000000-0006-0000-0700-000059000000}">
      <text>
        <r>
          <rPr>
            <sz val="11"/>
            <rFont val="Calibri"/>
          </rPr>
          <t>The vCenter ESX Agent Manager service must limit the amount of time that each Transmission Control Protocol (TCP) connection is kept alive.</t>
        </r>
      </text>
    </comment>
    <comment ref="AJ93" authorId="0" shapeId="0" xr:uid="{00000000-0006-0000-0700-00005A000000}">
      <text>
        <r>
          <rPr>
            <sz val="11"/>
            <rFont val="Calibri"/>
          </rPr>
          <t>The vCenter ESX Agent Manager service must limit the number of times that each Transmission Control Protocol (TCP) connection is kept alive.</t>
        </r>
      </text>
    </comment>
    <comment ref="AK93" authorId="0" shapeId="0" xr:uid="{00000000-0006-0000-0700-00005B000000}">
      <text>
        <r>
          <rPr>
            <sz val="11"/>
            <rFont val="Calibri"/>
          </rPr>
          <t>The vCenter Lookup service must set an inactive timeout for sessions.</t>
        </r>
      </text>
    </comment>
    <comment ref="AL93" authorId="0" shapeId="0" xr:uid="{00000000-0006-0000-0700-00005C000000}">
      <text>
        <r>
          <rPr>
            <sz val="11"/>
            <rFont val="Calibri"/>
          </rPr>
          <t>The vCenter Lookup service must limit the amount of time that each Transmission Control Protocol (TCP) connection is kept alive.</t>
        </r>
      </text>
    </comment>
    <comment ref="AM93" authorId="0" shapeId="0" xr:uid="{00000000-0006-0000-0700-00005D000000}">
      <text>
        <r>
          <rPr>
            <sz val="11"/>
            <rFont val="Calibri"/>
          </rPr>
          <t>The vCenter Lookup service must limit the number of times that each Transmission Control Protocol (TCP) connection is kept alive.</t>
        </r>
      </text>
    </comment>
    <comment ref="AN93" authorId="0" shapeId="0" xr:uid="{00000000-0006-0000-0700-00005E000000}">
      <text>
        <r>
          <rPr>
            <sz val="11"/>
            <rFont val="Calibri"/>
          </rPr>
          <t>The vCenter Perfcharts service must set an inactive timeout for sessions.</t>
        </r>
      </text>
    </comment>
    <comment ref="AO93" authorId="0" shapeId="0" xr:uid="{00000000-0006-0000-0700-00005F000000}">
      <text>
        <r>
          <rPr>
            <sz val="11"/>
            <rFont val="Calibri"/>
          </rPr>
          <t>The vCenter Perfcharts service must limit the amount of time that each Transmission Control Protocol (TCP) connection is kept alive.</t>
        </r>
      </text>
    </comment>
    <comment ref="AP93" authorId="0" shapeId="0" xr:uid="{00000000-0006-0000-0700-000060000000}">
      <text>
        <r>
          <rPr>
            <sz val="11"/>
            <rFont val="Calibri"/>
          </rPr>
          <t>The vCenter Perfcharts service must limit the number of times that each Transmission Control Protocol (TCP) connection is kept alive.</t>
        </r>
      </text>
    </comment>
    <comment ref="AQ93" authorId="0" shapeId="0" xr:uid="{00000000-0006-0000-0700-000061000000}">
      <text>
        <r>
          <rPr>
            <sz val="11"/>
            <rFont val="Calibri"/>
          </rPr>
          <t>The vCenter UI service must set an inactive timeout for sessions.</t>
        </r>
      </text>
    </comment>
    <comment ref="AR93" authorId="0" shapeId="0" xr:uid="{00000000-0006-0000-0700-000062000000}">
      <text>
        <r>
          <rPr>
            <sz val="11"/>
            <rFont val="Calibri"/>
          </rPr>
          <t>The vCenter UI service must limit the amount of time that each Transmission Control Protocol (TCP) connection is kept alive.</t>
        </r>
      </text>
    </comment>
    <comment ref="AS93" authorId="0" shapeId="0" xr:uid="{00000000-0006-0000-0700-000063000000}">
      <text>
        <r>
          <rPr>
            <sz val="11"/>
            <rFont val="Calibri"/>
          </rPr>
          <t>The vCenter UI service must limit the number of times that each Transmission Control Protocol (TCP) connection is kept alive.</t>
        </r>
      </text>
    </comment>
    <comment ref="AT93" authorId="0" shapeId="0" xr:uid="{00000000-0006-0000-0700-000064000000}">
      <text>
        <r>
          <rPr>
            <sz val="11"/>
            <rFont val="Calibri"/>
          </rPr>
          <t>The vCenter VAMI service must protect system resources and privileged operations from hosted applications.</t>
        </r>
      </text>
    </comment>
    <comment ref="AU93" authorId="0" shapeId="0" xr:uid="{00000000-0006-0000-0700-000065000000}">
      <text>
        <r>
          <rPr>
            <sz val="11"/>
            <rFont val="Calibri"/>
          </rPr>
          <t>The vCenter PostgreSQL service must not load unused database components, software, and database objects.</t>
        </r>
      </text>
    </comment>
    <comment ref="H110" authorId="0" shapeId="0" xr:uid="{00000000-0006-0000-0700-000066000000}">
      <text>
        <r>
          <rPr>
            <sz val="11"/>
            <rFont val="Calibri"/>
          </rPr>
          <t>The ESXi host must enable volatile key destruction.</t>
        </r>
      </text>
    </comment>
    <comment ref="I110" authorId="0" shapeId="0" xr:uid="{00000000-0006-0000-0700-000067000000}">
      <text>
        <r>
          <rPr>
            <sz val="11"/>
            <rFont val="Calibri"/>
          </rPr>
          <t>The ESXi host must require TPM-based configuration encryption.</t>
        </r>
      </text>
    </comment>
    <comment ref="J110" authorId="0" shapeId="0" xr:uid="{00000000-0006-0000-0700-000068000000}">
      <text>
        <r>
          <rPr>
            <sz val="11"/>
            <rFont val="Calibri"/>
          </rPr>
          <t>The vCenter Server must enable data at rest encryption for vSAN.</t>
        </r>
      </text>
    </comment>
    <comment ref="K110" authorId="0" shapeId="0" xr:uid="{00000000-0006-0000-0700-000069000000}">
      <text>
        <r>
          <rPr>
            <sz val="11"/>
            <rFont val="Calibri"/>
          </rPr>
          <t>The vCenter Server must have new Key Encryption Keys (KEKs) reissued at regular intervals for vSAN encrypted datastore(s).</t>
        </r>
      </text>
    </comment>
    <comment ref="L110" authorId="0" shapeId="0" xr:uid="{00000000-0006-0000-0700-00006A000000}">
      <text>
        <r>
          <rPr>
            <sz val="11"/>
            <rFont val="Calibri"/>
          </rPr>
          <t>The vCenter server Native Key Provider must be backed up with a strong password.</t>
        </r>
      </text>
    </comment>
    <comment ref="M110" authorId="0" shapeId="0" xr:uid="{00000000-0006-0000-0700-00006B000000}">
      <text>
        <r>
          <rPr>
            <sz val="11"/>
            <rFont val="Calibri"/>
          </rPr>
          <t>The vCenter VAMI service must restrict access to the web server</t>
        </r>
        <r>
          <rPr>
            <sz val="11"/>
            <color rgb="FF000000"/>
            <rFont val="Calibri"/>
          </rPr>
          <t>'</t>
        </r>
        <r>
          <rPr>
            <sz val="11"/>
            <color rgb="FF000000"/>
            <rFont val="Calibri"/>
          </rPr>
          <t>s private key.</t>
        </r>
      </text>
    </comment>
    <comment ref="N110" authorId="0" shapeId="0" xr:uid="{00000000-0006-0000-0700-00006C000000}">
      <text>
        <r>
          <rPr>
            <sz val="11"/>
            <rFont val="Calibri"/>
          </rPr>
          <t>The vCenter Envoy service private key file must be protected from unauthorized access.</t>
        </r>
      </text>
    </comment>
    <comment ref="O110" authorId="0" shapeId="0" xr:uid="{00000000-0006-0000-0700-00006D000000}">
      <text>
        <r>
          <rPr>
            <sz val="11"/>
            <rFont val="Calibri"/>
          </rPr>
          <t>The ESXi host must disable key persistence.</t>
        </r>
      </text>
    </comment>
    <comment ref="H111" authorId="0" shapeId="0" xr:uid="{00000000-0006-0000-0700-00006E000000}">
      <text>
        <r>
          <rPr>
            <sz val="11"/>
            <rFont val="Calibri"/>
          </rPr>
          <t>Virtual machines (VMs) must enable encryption for vMotion.</t>
        </r>
      </text>
    </comment>
    <comment ref="I111" authorId="0" shapeId="0" xr:uid="{00000000-0006-0000-0700-00006F000000}">
      <text>
        <r>
          <rPr>
            <sz val="11"/>
            <rFont val="Calibri"/>
          </rPr>
          <t>Virtual machines (VMs) must enable encryption for Fault Tolerance.</t>
        </r>
      </text>
    </comment>
    <comment ref="J111" authorId="0" shapeId="0" xr:uid="{00000000-0006-0000-0700-000070000000}">
      <text>
        <r>
          <rPr>
            <sz val="11"/>
            <rFont val="Calibri"/>
          </rPr>
          <t>The ESXi host Secure Shell (SSH) daemon must use FIPS 140-2 validated cryptographic modules to protect the confidentiality of remote access sessions.</t>
        </r>
      </text>
    </comment>
    <comment ref="K111" authorId="0" shapeId="0" xr:uid="{00000000-0006-0000-0700-000071000000}">
      <text>
        <r>
          <rPr>
            <sz val="11"/>
            <rFont val="Calibri"/>
          </rPr>
          <t>The ESXi host must protect the confidentiality and integrity of transmitted information by isolating vMotion traffic.</t>
        </r>
      </text>
    </comment>
    <comment ref="L111" authorId="0" shapeId="0" xr:uid="{00000000-0006-0000-0700-000072000000}">
      <text>
        <r>
          <rPr>
            <sz val="11"/>
            <rFont val="Calibri"/>
          </rPr>
          <t>The ESXi host Secure Shell (SSH) daemon must be configured to only use FIPS 140-2 validated ciphers.</t>
        </r>
      </text>
    </comment>
    <comment ref="M111" authorId="0" shapeId="0" xr:uid="{00000000-0006-0000-0700-000073000000}">
      <text>
        <r>
          <rPr>
            <sz val="11"/>
            <rFont val="Calibri"/>
          </rPr>
          <t>The ESXi host must verify certificates for SSL syslog endpoints.</t>
        </r>
      </text>
    </comment>
    <comment ref="N111" authorId="0" shapeId="0" xr:uid="{00000000-0006-0000-0700-000074000000}">
      <text>
        <r>
          <rPr>
            <sz val="11"/>
            <rFont val="Calibri"/>
          </rPr>
          <t>The ESXi host must enable strict x509 verification for SSL syslog endpoints.</t>
        </r>
      </text>
    </comment>
    <comment ref="O111" authorId="0" shapeId="0" xr:uid="{00000000-0006-0000-0700-000075000000}">
      <text>
        <r>
          <rPr>
            <sz val="11"/>
            <rFont val="Calibri"/>
          </rPr>
          <t>The Photon operating system must have the OpenSSL FIPS provider installed to protect the confidentiality of remote access sessions.</t>
        </r>
      </text>
    </comment>
    <comment ref="P111" authorId="0" shapeId="0" xr:uid="{00000000-0006-0000-0700-00007600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Q111" authorId="0" shapeId="0" xr:uid="{00000000-0006-0000-0700-000077000000}">
      <text>
        <r>
          <rPr>
            <sz val="11"/>
            <rFont val="Calibri"/>
          </rPr>
          <t>The Photon operating system must implement only approved ciphers to protect the integrity of remote access sessions.</t>
        </r>
      </text>
    </comment>
    <comment ref="R111" authorId="0" shapeId="0" xr:uid="{00000000-0006-0000-0700-00007800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S111" authorId="0" shapeId="0" xr:uid="{00000000-0006-0000-0700-000079000000}">
      <text>
        <r>
          <rPr>
            <sz val="11"/>
            <rFont val="Calibri"/>
          </rPr>
          <t>The Photon operating system must implement only approved Message Authentication Codes (MACs) to protect the integrity of remote access sessions.</t>
        </r>
      </text>
    </comment>
    <comment ref="T111" authorId="0" shapeId="0" xr:uid="{00000000-0006-0000-0700-00007A000000}">
      <text>
        <r>
          <rPr>
            <sz val="11"/>
            <rFont val="Calibri"/>
          </rPr>
          <t>The vCenter Server must enable FIPS-validated cryptography.</t>
        </r>
      </text>
    </comment>
    <comment ref="U111" authorId="0" shapeId="0" xr:uid="{00000000-0006-0000-0700-00007B000000}">
      <text>
        <r>
          <rPr>
            <sz val="11"/>
            <rFont val="Calibri"/>
          </rPr>
          <t>The vCenter Server must use secure Lightweight Directory Access Protocol (LDAPS) when adding an LDAP identity source.</t>
        </r>
      </text>
    </comment>
    <comment ref="V111" authorId="0" shapeId="0" xr:uid="{00000000-0006-0000-0700-00007C000000}">
      <text>
        <r>
          <rPr>
            <sz val="11"/>
            <rFont val="Calibri"/>
          </rPr>
          <t>The vCenter Server must enable data in transit encryption for vSAN.</t>
        </r>
      </text>
    </comment>
    <comment ref="W111" authorId="0" shapeId="0" xr:uid="{00000000-0006-0000-0700-00007D000000}">
      <text>
        <r>
          <rPr>
            <sz val="11"/>
            <rFont val="Calibri"/>
          </rPr>
          <t>The vCenter STS service cookies must have secure flag set.</t>
        </r>
      </text>
    </comment>
    <comment ref="X111" authorId="0" shapeId="0" xr:uid="{00000000-0006-0000-0700-00007E000000}">
      <text>
        <r>
          <rPr>
            <sz val="11"/>
            <rFont val="Calibri"/>
          </rPr>
          <t>The vCenter ESX Agent Manager service cookies must have secure flag set.</t>
        </r>
      </text>
    </comment>
    <comment ref="Y111" authorId="0" shapeId="0" xr:uid="{00000000-0006-0000-0700-00007F000000}">
      <text>
        <r>
          <rPr>
            <sz val="11"/>
            <rFont val="Calibri"/>
          </rPr>
          <t>The vCenter Lookup service cookies must have secure flag set.</t>
        </r>
      </text>
    </comment>
    <comment ref="Z111" authorId="0" shapeId="0" xr:uid="{00000000-0006-0000-0700-000080000000}">
      <text>
        <r>
          <rPr>
            <sz val="11"/>
            <rFont val="Calibri"/>
          </rPr>
          <t>The vCenter Perfcharts service cookies must have secure flag set.</t>
        </r>
      </text>
    </comment>
    <comment ref="AA111" authorId="0" shapeId="0" xr:uid="{00000000-0006-0000-0700-000081000000}">
      <text>
        <r>
          <rPr>
            <sz val="11"/>
            <rFont val="Calibri"/>
          </rPr>
          <t>The vCenter UI service cookies must have secure flag set.</t>
        </r>
      </text>
    </comment>
    <comment ref="AB111" authorId="0" shapeId="0" xr:uid="{00000000-0006-0000-0700-000082000000}">
      <text>
        <r>
          <rPr>
            <sz val="11"/>
            <rFont val="Calibri"/>
          </rPr>
          <t>The vCenter VAMI service must use cryptography to protect the integrity of remote sessions.</t>
        </r>
      </text>
    </comment>
    <comment ref="AC111" authorId="0" shapeId="0" xr:uid="{00000000-0006-0000-0700-000083000000}">
      <text>
        <r>
          <rPr>
            <sz val="11"/>
            <rFont val="Calibri"/>
          </rPr>
          <t>The vCenter VAMI service must disable client initiated TLS renegotiation.</t>
        </r>
      </text>
    </comment>
    <comment ref="AD111" authorId="0" shapeId="0" xr:uid="{00000000-0006-0000-0700-000084000000}">
      <text>
        <r>
          <rPr>
            <sz val="11"/>
            <rFont val="Calibri"/>
          </rPr>
          <t>The vCenter VAMI service must implement HTTP Strict Transport Security (HSTS).</t>
        </r>
      </text>
    </comment>
    <comment ref="AE111" authorId="0" shapeId="0" xr:uid="{00000000-0006-0000-0700-000085000000}">
      <text>
        <r>
          <rPr>
            <sz val="11"/>
            <rFont val="Calibri"/>
          </rPr>
          <t>The ESXi host must use DOD-approved encryption to protect the confidentiality of network sessions.</t>
        </r>
      </text>
    </comment>
    <comment ref="AF111" authorId="0" shapeId="0" xr:uid="{00000000-0006-0000-0700-000086000000}">
      <text>
        <r>
          <rPr>
            <sz val="11"/>
            <rFont val="Calibri"/>
          </rPr>
          <t>The vCenter Server must use DOD-approved encryption to protect the confidentiality of network sessions.</t>
        </r>
      </text>
    </comment>
    <comment ref="H113" authorId="0" shapeId="0" xr:uid="{00000000-0006-0000-0700-000087000000}">
      <text>
        <r>
          <rPr>
            <sz val="11"/>
            <rFont val="Calibri"/>
          </rPr>
          <t>Virtual machines (VMs) must limit informational messages from the virtual machine to the VMX file.</t>
        </r>
      </text>
    </comment>
    <comment ref="I113" authorId="0" shapeId="0" xr:uid="{00000000-0006-0000-0700-000088000000}">
      <text>
        <r>
          <rPr>
            <sz val="11"/>
            <rFont val="Calibri"/>
          </rPr>
          <t>The vCenter Server must manage excess capacity, bandwidth, or other redundancy to limit the effects of information flooding types of denial-of-service (DoS) attacks by enabling Network I/O Control (NIOC).</t>
        </r>
      </text>
    </comment>
    <comment ref="J113" authorId="0" shapeId="0" xr:uid="{00000000-0006-0000-0700-000089000000}">
      <text>
        <r>
          <rPr>
            <sz val="11"/>
            <rFont val="Calibri"/>
          </rPr>
          <t>The vCenter STS service must limit the number of maximum concurrent connections permitted.</t>
        </r>
      </text>
    </comment>
    <comment ref="K113" authorId="0" shapeId="0" xr:uid="{00000000-0006-0000-0700-00008A000000}">
      <text>
        <r>
          <rPr>
            <sz val="11"/>
            <rFont val="Calibri"/>
          </rPr>
          <t>The vCenter ESX Agent Manager service must limit the number of maximum concurrent connections permitted.</t>
        </r>
      </text>
    </comment>
    <comment ref="L113" authorId="0" shapeId="0" xr:uid="{00000000-0006-0000-0700-00008B000000}">
      <text>
        <r>
          <rPr>
            <sz val="11"/>
            <rFont val="Calibri"/>
          </rPr>
          <t>The vCenter Lookup service must limit the number of maximum concurrent connections permitted.</t>
        </r>
      </text>
    </comment>
    <comment ref="M113" authorId="0" shapeId="0" xr:uid="{00000000-0006-0000-0700-00008C000000}">
      <text>
        <r>
          <rPr>
            <sz val="11"/>
            <rFont val="Calibri"/>
          </rPr>
          <t>The vCenter Perfcharts service must limit the number of maximum concurrent connections permitted.</t>
        </r>
      </text>
    </comment>
    <comment ref="N113" authorId="0" shapeId="0" xr:uid="{00000000-0006-0000-0700-00008D000000}">
      <text>
        <r>
          <rPr>
            <sz val="11"/>
            <rFont val="Calibri"/>
          </rPr>
          <t>The vCenter UI service must limit the number of maximum concurrent connections permitted.</t>
        </r>
      </text>
    </comment>
    <comment ref="O113" authorId="0" shapeId="0" xr:uid="{00000000-0006-0000-0700-00008E000000}">
      <text>
        <r>
          <rPr>
            <sz val="11"/>
            <rFont val="Calibri"/>
          </rPr>
          <t>The vCenter VAMI service must limit the number of allowed simultaneous session requests.</t>
        </r>
      </text>
    </comment>
    <comment ref="P113" authorId="0" shapeId="0" xr:uid="{00000000-0006-0000-0700-00008F000000}">
      <text>
        <r>
          <rPr>
            <sz val="11"/>
            <rFont val="Calibri"/>
          </rPr>
          <t>The vCenter VAMI service must restrict the ability of users to launch denial-of-service (DoS) attacks against other information systems or networks.</t>
        </r>
      </text>
    </comment>
    <comment ref="Q113" authorId="0" shapeId="0" xr:uid="{00000000-0006-0000-0700-000090000000}">
      <text>
        <r>
          <rPr>
            <sz val="11"/>
            <rFont val="Calibri"/>
          </rPr>
          <t>The vCenter Envoy service must set a limit on remote connections.</t>
        </r>
      </text>
    </comment>
    <comment ref="R113" authorId="0" shapeId="0" xr:uid="{00000000-0006-0000-0700-000091000000}">
      <text>
        <r>
          <rPr>
            <sz val="11"/>
            <rFont val="Calibri"/>
          </rPr>
          <t>The vCenter PostgreSQL service must limit the number of concurrent sessions.</t>
        </r>
      </text>
    </comment>
    <comment ref="H114" authorId="0" shapeId="0" xr:uid="{00000000-0006-0000-0700-000092000000}">
      <text>
        <r>
          <rPr>
            <sz val="11"/>
            <rFont val="Calibri"/>
          </rPr>
          <t>Virtual machines (VMs) must have copy operations disabled.</t>
        </r>
      </text>
    </comment>
    <comment ref="I114" authorId="0" shapeId="0" xr:uid="{00000000-0006-0000-0700-000093000000}">
      <text>
        <r>
          <rPr>
            <sz val="11"/>
            <rFont val="Calibri"/>
          </rPr>
          <t>Virtual machines (VMs) must have drag and drop operations disabled.</t>
        </r>
      </text>
    </comment>
    <comment ref="J114" authorId="0" shapeId="0" xr:uid="{00000000-0006-0000-0700-000094000000}">
      <text>
        <r>
          <rPr>
            <sz val="11"/>
            <rFont val="Calibri"/>
          </rPr>
          <t>Virtual machines (VMs) must have paste operations disabled.</t>
        </r>
      </text>
    </comment>
    <comment ref="K114" authorId="0" shapeId="0" xr:uid="{00000000-0006-0000-0700-000095000000}">
      <text>
        <r>
          <rPr>
            <sz val="11"/>
            <rFont val="Calibri"/>
          </rPr>
          <t>Virtual machines (VMs) must not be able to obtain host information from the hypervisor.</t>
        </r>
      </text>
    </comment>
    <comment ref="L114" authorId="0" shapeId="0" xr:uid="{00000000-0006-0000-0700-000096000000}">
      <text>
        <r>
          <rPr>
            <sz val="11"/>
            <rFont val="Calibri"/>
          </rPr>
          <t>The vCenter Server must disable the Customer Experience Improvement Program (CEIP).</t>
        </r>
      </text>
    </comment>
    <comment ref="M114" authorId="0" shapeId="0" xr:uid="{00000000-0006-0000-0700-000097000000}">
      <text>
        <r>
          <rPr>
            <sz val="11"/>
            <rFont val="Calibri"/>
          </rPr>
          <t>The vCenter Server must only send NetFlow traffic to authorized collectors.</t>
        </r>
      </text>
    </comment>
    <comment ref="N114" authorId="0" shapeId="0" xr:uid="{00000000-0006-0000-0700-000098000000}">
      <text>
        <r>
          <rPr>
            <sz val="11"/>
            <rFont val="Calibri"/>
          </rPr>
          <t>The vCenter Server must remove unauthorized port mirroring sessions on distributed switches.</t>
        </r>
      </text>
    </comment>
    <comment ref="H115" authorId="0" shapeId="0" xr:uid="{00000000-0006-0000-0700-000099000000}">
      <text>
        <r>
          <rPr>
            <sz val="11"/>
            <rFont val="Calibri"/>
          </rPr>
          <t>The ESXi host must implement Secure Boot enforcement.</t>
        </r>
      </text>
    </comment>
    <comment ref="I115" authorId="0" shapeId="0" xr:uid="{00000000-0006-0000-0700-00009A000000}">
      <text>
        <r>
          <rPr>
            <sz val="11"/>
            <rFont val="Calibri"/>
          </rPr>
          <t>The ESXi host must enable Secure Boot.</t>
        </r>
      </text>
    </comment>
    <comment ref="J115" authorId="0" shapeId="0" xr:uid="{00000000-0006-0000-0700-00009B000000}">
      <text>
        <r>
          <rPr>
            <sz val="11"/>
            <rFont val="Calibri"/>
          </rPr>
          <t>The ESXi Image Profile and vSphere Installation Bundle (VIB) acceptance level must be verified.</t>
        </r>
      </text>
    </comment>
    <comment ref="K115" authorId="0" shapeId="0" xr:uid="{00000000-0006-0000-0700-00009C000000}">
      <text>
        <r>
          <rPr>
            <sz val="11"/>
            <rFont val="Calibri"/>
          </rPr>
          <t>The ESXi host must enforce the exclusive running of executables from approved VIBs.</t>
        </r>
      </text>
    </comment>
    <comment ref="L115" authorId="0" shapeId="0" xr:uid="{00000000-0006-0000-0700-00009D000000}">
      <text>
        <r>
          <rPr>
            <sz val="11"/>
            <rFont val="Calibri"/>
          </rPr>
          <t>The Photon operating system must use cryptographic mechanisms to protect the integrity of audit tools.</t>
        </r>
      </text>
    </comment>
    <comment ref="M115" authorId="0" shapeId="0" xr:uid="{00000000-0006-0000-0700-00009E000000}">
      <text>
        <r>
          <rPr>
            <sz val="11"/>
            <rFont val="Calibri"/>
          </rPr>
          <t>The Photon operating system TDNF package management tool must cryptographically verify the authenticity of all software packages during installation.</t>
        </r>
      </text>
    </comment>
    <comment ref="N115" authorId="0" shapeId="0" xr:uid="{00000000-0006-0000-0700-00009F000000}">
      <text>
        <r>
          <rPr>
            <sz val="11"/>
            <rFont val="Calibri"/>
          </rPr>
          <t>The Photon operating system TDNF package management tool must cryptographically verify the authenticity of all software packages during installation for all repos.</t>
        </r>
      </text>
    </comment>
    <comment ref="O115" authorId="0" shapeId="0" xr:uid="{00000000-0006-0000-0700-0000A0000000}">
      <text>
        <r>
          <rPr>
            <sz val="11"/>
            <rFont val="Calibri"/>
          </rPr>
          <t>vCenter Server plugins must be verified.</t>
        </r>
      </text>
    </comment>
    <comment ref="P115" authorId="0" shapeId="0" xr:uid="{00000000-0006-0000-0700-0000A1000000}">
      <text>
        <r>
          <rPr>
            <sz val="11"/>
            <rFont val="Calibri"/>
          </rPr>
          <t>The vCenter server must enable the OVF security policy for content libraries.</t>
        </r>
      </text>
    </comment>
    <comment ref="Q115" authorId="0" shapeId="0" xr:uid="{00000000-0006-0000-0700-0000A2000000}">
      <text>
        <r>
          <rPr>
            <sz val="11"/>
            <rFont val="Calibri"/>
          </rPr>
          <t>The Photon operating system must configure AIDE to detect changes to baseline configurations.</t>
        </r>
      </text>
    </comment>
    <comment ref="H118" authorId="0" shapeId="0" xr:uid="{00000000-0006-0000-0700-0000A3000000}">
      <text>
        <r>
          <rPr>
            <sz val="11"/>
            <rFont val="Calibri"/>
          </rPr>
          <t>Virtual machines (VMs) must have shared salt values disabled.</t>
        </r>
      </text>
    </comment>
    <comment ref="I118" authorId="0" shapeId="0" xr:uid="{00000000-0006-0000-0700-0000A4000000}">
      <text>
        <r>
          <rPr>
            <sz val="11"/>
            <rFont val="Calibri"/>
          </rPr>
          <t>The ESXi host must disable Inter-Virtual Machine (VM) Transparent Page Sharing.</t>
        </r>
      </text>
    </comment>
    <comment ref="H119" authorId="0" shapeId="0" xr:uid="{00000000-0006-0000-0700-0000A5000000}">
      <text>
        <r>
          <rPr>
            <sz val="11"/>
            <rFont val="Calibri"/>
          </rPr>
          <t>The vCenter server configuration must be backed up on a regular basis.</t>
        </r>
      </text>
    </comment>
    <comment ref="H134" authorId="0" shapeId="0" xr:uid="{00000000-0006-0000-0700-0000A6000000}">
      <text>
        <r>
          <rPr>
            <sz val="11"/>
            <rFont val="Calibri"/>
          </rPr>
          <t>The ESXi host must protect the confidentiality and integrity of transmitted information by isolating ESXi management traffic.</t>
        </r>
      </text>
    </comment>
    <comment ref="I134" authorId="0" shapeId="0" xr:uid="{00000000-0006-0000-0700-0000A7000000}">
      <text>
        <r>
          <rPr>
            <sz val="11"/>
            <rFont val="Calibri"/>
          </rPr>
          <t>The ESXi host must protect the confidentiality and integrity of transmitted information by isolating IP-based storage traffic.</t>
        </r>
      </text>
    </comment>
    <comment ref="J134" authorId="0" shapeId="0" xr:uid="{00000000-0006-0000-0700-0000A8000000}">
      <text>
        <r>
          <rPr>
            <sz val="11"/>
            <rFont val="Calibri"/>
          </rPr>
          <t>The ESXi host must configure the firewall to block network traffic by default.</t>
        </r>
      </text>
    </comment>
    <comment ref="K134" authorId="0" shapeId="0" xr:uid="{00000000-0006-0000-0700-0000A9000000}">
      <text>
        <r>
          <rPr>
            <sz val="11"/>
            <rFont val="Calibri"/>
          </rPr>
          <t>The ESXi host must configure virtual switch security policies to reject forged transmits.</t>
        </r>
      </text>
    </comment>
    <comment ref="L134" authorId="0" shapeId="0" xr:uid="{00000000-0006-0000-0700-0000AA000000}">
      <text>
        <r>
          <rPr>
            <sz val="11"/>
            <rFont val="Calibri"/>
          </rPr>
          <t>The ESXi host must configure virtual switch security policies to reject Media Access Control (MAC) address changes.</t>
        </r>
      </text>
    </comment>
    <comment ref="M134" authorId="0" shapeId="0" xr:uid="{00000000-0006-0000-0700-0000AB000000}">
      <text>
        <r>
          <rPr>
            <sz val="11"/>
            <rFont val="Calibri"/>
          </rPr>
          <t>The ESXi host must configure virtual switch security policies to reject promiscuous mode requests.</t>
        </r>
      </text>
    </comment>
    <comment ref="N134" authorId="0" shapeId="0" xr:uid="{00000000-0006-0000-0700-0000AC000000}">
      <text>
        <r>
          <rPr>
            <sz val="11"/>
            <rFont val="Calibri"/>
          </rPr>
          <t>The ESXi host must restrict the use of Virtual Guest Tagging (VGT) on standard switches.</t>
        </r>
      </text>
    </comment>
    <comment ref="O134" authorId="0" shapeId="0" xr:uid="{00000000-0006-0000-0700-0000AD000000}">
      <text>
        <r>
          <rPr>
            <sz val="11"/>
            <rFont val="Calibri"/>
          </rPr>
          <t>The ESXi host must configure the firewall to restrict access to services running on the host.</t>
        </r>
      </text>
    </comment>
    <comment ref="P134" authorId="0" shapeId="0" xr:uid="{00000000-0006-0000-0700-0000AE000000}">
      <text>
        <r>
          <rPr>
            <sz val="11"/>
            <rFont val="Calibri"/>
          </rPr>
          <t>The Photon operating system must not forward IPv4 or IPv6 source-routed packets.</t>
        </r>
      </text>
    </comment>
    <comment ref="Q134" authorId="0" shapeId="0" xr:uid="{00000000-0006-0000-0700-0000AF000000}">
      <text>
        <r>
          <rPr>
            <sz val="11"/>
            <rFont val="Calibri"/>
          </rPr>
          <t>The Photon operating system must use a reverse-path filter for IPv4 network traffic.</t>
        </r>
      </text>
    </comment>
    <comment ref="R134" authorId="0" shapeId="0" xr:uid="{00000000-0006-0000-0700-0000B0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S134" authorId="0" shapeId="0" xr:uid="{00000000-0006-0000-0700-0000B1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T134" authorId="0" shapeId="0" xr:uid="{00000000-0006-0000-0700-0000B200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U134" authorId="0" shapeId="0" xr:uid="{00000000-0006-0000-0700-0000B3000000}">
      <text>
        <r>
          <rPr>
            <sz val="11"/>
            <rFont val="Calibri"/>
          </rPr>
          <t>The vCenter Server must configure all port groups to a value other than that of the native virtual local area network (VLAN).</t>
        </r>
      </text>
    </comment>
    <comment ref="V134" authorId="0" shapeId="0" xr:uid="{00000000-0006-0000-0700-0000B4000000}">
      <text>
        <r>
          <rPr>
            <sz val="11"/>
            <rFont val="Calibri"/>
          </rPr>
          <t>The vCenter Server must not configure VLAN Trunking unless Virtual Guest Tagging (VGT) is required and authorized.</t>
        </r>
      </text>
    </comment>
    <comment ref="W134" authorId="0" shapeId="0" xr:uid="{00000000-0006-0000-0700-0000B5000000}">
      <text>
        <r>
          <rPr>
            <sz val="11"/>
            <rFont val="Calibri"/>
          </rPr>
          <t>The vCenter Server must not configure all port groups to virtual local area network (VLAN) values reserved by upstream physical switches.</t>
        </r>
      </text>
    </comment>
    <comment ref="X134" authorId="0" shapeId="0" xr:uid="{00000000-0006-0000-0700-0000B6000000}">
      <text>
        <r>
          <rPr>
            <sz val="11"/>
            <rFont val="Calibri"/>
          </rPr>
          <t>The vCenter Server must be isolated from the public internet but must still allow for patch notification and delivery.</t>
        </r>
      </text>
    </comment>
    <comment ref="Y134" authorId="0" shapeId="0" xr:uid="{00000000-0006-0000-0700-0000B7000000}">
      <text>
        <r>
          <rPr>
            <sz val="11"/>
            <rFont val="Calibri"/>
          </rPr>
          <t>The vCenter Server must protect the confidentiality and integrity of transmitted information by isolating Internet Protocol (IP)-based storage traffic.</t>
        </r>
      </text>
    </comment>
    <comment ref="Z134" authorId="0" shapeId="0" xr:uid="{00000000-0006-0000-0700-0000B8000000}">
      <text>
        <r>
          <rPr>
            <sz val="11"/>
            <rFont val="Calibri"/>
          </rPr>
          <t>The vCenter Server must disable or restrict the connectivity between vSAN Health Check and public Hardware Compatibility List (HCL) by use of an external proxy server.</t>
        </r>
      </text>
    </comment>
    <comment ref="H142" authorId="0" shapeId="0" xr:uid="{00000000-0006-0000-0700-0000B9000000}">
      <text>
        <r>
          <rPr>
            <sz val="11"/>
            <rFont val="Calibri"/>
          </rPr>
          <t>Virtual machines (VMs) must have virtual disk shrinking disabled.</t>
        </r>
      </text>
    </comment>
    <comment ref="I142" authorId="0" shapeId="0" xr:uid="{00000000-0006-0000-0700-0000BA000000}">
      <text>
        <r>
          <rPr>
            <sz val="11"/>
            <rFont val="Calibri"/>
          </rPr>
          <t>Virtual machines (VMs) must have virtual disk wiping disabled.</t>
        </r>
      </text>
    </comment>
    <comment ref="J142" authorId="0" shapeId="0" xr:uid="{00000000-0006-0000-0700-0000BB000000}">
      <text>
        <r>
          <rPr>
            <sz val="11"/>
            <rFont val="Calibri"/>
          </rPr>
          <t>Virtual machines (VMs) must limit informational messages from the virtual machine to the VMX file.</t>
        </r>
      </text>
    </comment>
    <comment ref="K142" authorId="0" shapeId="0" xr:uid="{00000000-0006-0000-0700-0000BC000000}">
      <text>
        <r>
          <rPr>
            <sz val="11"/>
            <rFont val="Calibri"/>
          </rPr>
          <t xml:space="preserve">Virtual machines (VMs) must disable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t>
        </r>
      </text>
    </comment>
    <comment ref="L142" authorId="0" shapeId="0" xr:uid="{00000000-0006-0000-0700-0000BD000000}">
      <text>
        <r>
          <rPr>
            <sz val="11"/>
            <rFont val="Calibri"/>
          </rPr>
          <t>Virtual machines (VMs) must disable 3D features when not required.</t>
        </r>
      </text>
    </comment>
    <comment ref="M142" authorId="0" shapeId="0" xr:uid="{00000000-0006-0000-0700-0000BE000000}">
      <text>
        <r>
          <rPr>
            <sz val="11"/>
            <rFont val="Calibri"/>
          </rPr>
          <t>Virtual machines (VMs) must remove unneeded floppy devices.</t>
        </r>
      </text>
    </comment>
    <comment ref="N142" authorId="0" shapeId="0" xr:uid="{00000000-0006-0000-0700-0000BF000000}">
      <text>
        <r>
          <rPr>
            <sz val="11"/>
            <rFont val="Calibri"/>
          </rPr>
          <t>Virtual machines (VMs) must remove unneeded CD/DVD devices.</t>
        </r>
      </text>
    </comment>
    <comment ref="O142" authorId="0" shapeId="0" xr:uid="{00000000-0006-0000-0700-0000C0000000}">
      <text>
        <r>
          <rPr>
            <sz val="11"/>
            <rFont val="Calibri"/>
          </rPr>
          <t>Virtual machines (VMs) must remove unneeded parallel devices.</t>
        </r>
      </text>
    </comment>
    <comment ref="P142" authorId="0" shapeId="0" xr:uid="{00000000-0006-0000-0700-0000C1000000}">
      <text>
        <r>
          <rPr>
            <sz val="11"/>
            <rFont val="Calibri"/>
          </rPr>
          <t>Virtual machines (VMs) must remove unneeded serial devices.</t>
        </r>
      </text>
    </comment>
    <comment ref="Q142" authorId="0" shapeId="0" xr:uid="{00000000-0006-0000-0700-0000C2000000}">
      <text>
        <r>
          <rPr>
            <sz val="11"/>
            <rFont val="Calibri"/>
          </rPr>
          <t>Virtual machines (VMs) must remove unneeded USB devices.</t>
        </r>
      </text>
    </comment>
    <comment ref="R142" authorId="0" shapeId="0" xr:uid="{00000000-0006-0000-0700-0000C3000000}">
      <text>
        <r>
          <rPr>
            <sz val="11"/>
            <rFont val="Calibri"/>
          </rPr>
          <t>Virtual machines (VMs) must disable DirectPath I/O devices when not required.</t>
        </r>
      </text>
    </comment>
    <comment ref="S142" authorId="0" shapeId="0" xr:uid="{00000000-0006-0000-0700-0000C4000000}">
      <text>
        <r>
          <rPr>
            <sz val="11"/>
            <rFont val="Calibri"/>
          </rPr>
          <t>The ESXi host must be configured to disable nonessential capabilities by disabling the Managed Object Browser (MOB).</t>
        </r>
      </text>
    </comment>
    <comment ref="T142" authorId="0" shapeId="0" xr:uid="{00000000-0006-0000-0700-0000C5000000}">
      <text>
        <r>
          <rPr>
            <sz val="11"/>
            <rFont val="Calibri"/>
          </rPr>
          <t>The ESXi host Secure Shell (SSH) daemon must ignore .rhosts files.</t>
        </r>
      </text>
    </comment>
    <comment ref="U142" authorId="0" shapeId="0" xr:uid="{00000000-0006-0000-0700-0000C6000000}">
      <text>
        <r>
          <rPr>
            <sz val="11"/>
            <rFont val="Calibri"/>
          </rPr>
          <t>The ESXi host must be configured to disable nonessential capabilities by disabling Secure Shell (SSH).</t>
        </r>
      </text>
    </comment>
    <comment ref="V142" authorId="0" shapeId="0" xr:uid="{00000000-0006-0000-0700-0000C7000000}">
      <text>
        <r>
          <rPr>
            <sz val="11"/>
            <rFont val="Calibri"/>
          </rPr>
          <t>The ESXi host must be configured to disable nonessential capabilities by disabling the ESXi shell.</t>
        </r>
      </text>
    </comment>
    <comment ref="W142" authorId="0" shapeId="0" xr:uid="{00000000-0006-0000-0700-0000C8000000}">
      <text>
        <r>
          <rPr>
            <sz val="11"/>
            <rFont val="Calibri"/>
          </rPr>
          <t>The ESXi host Secure Shell (SSH) daemon must not allow host-based authentication.</t>
        </r>
      </text>
    </comment>
    <comment ref="X142" authorId="0" shapeId="0" xr:uid="{00000000-0006-0000-0700-0000C9000000}">
      <text>
        <r>
          <rPr>
            <sz val="11"/>
            <rFont val="Calibri"/>
          </rPr>
          <t>The ESXi host Secure Shell (SSH) daemon must not permit user environment settings.</t>
        </r>
      </text>
    </comment>
    <comment ref="Y142" authorId="0" shapeId="0" xr:uid="{00000000-0006-0000-0700-0000CA000000}">
      <text>
        <r>
          <rPr>
            <sz val="11"/>
            <rFont val="Calibri"/>
          </rPr>
          <t>The ESXi host Secure Shell (SSH) daemon must be configured to not allow gateway ports.</t>
        </r>
      </text>
    </comment>
    <comment ref="Z142" authorId="0" shapeId="0" xr:uid="{00000000-0006-0000-0700-0000CB000000}">
      <text>
        <r>
          <rPr>
            <sz val="11"/>
            <rFont val="Calibri"/>
          </rPr>
          <t>The ESXi host Secure Shell (SSH) daemon must not permit tunnels.</t>
        </r>
      </text>
    </comment>
    <comment ref="AA142" authorId="0" shapeId="0" xr:uid="{00000000-0006-0000-0700-0000CC000000}">
      <text>
        <r>
          <rPr>
            <sz val="11"/>
            <rFont val="Calibri"/>
          </rPr>
          <t>The ESXi host must disable Simple Network Management Protocol (SNMP) v1 and v2c.</t>
        </r>
      </text>
    </comment>
    <comment ref="AB142" authorId="0" shapeId="0" xr:uid="{00000000-0006-0000-0700-0000CD000000}">
      <text>
        <r>
          <rPr>
            <sz val="11"/>
            <rFont val="Calibri"/>
          </rPr>
          <t>The ESXi host must enable Bridge Protocol Data Units (BPDU) filter on the host to prevent being locked out of physical switch ports with Portfast and BPDU Guard enabled.</t>
        </r>
      </text>
    </comment>
    <comment ref="AC142" authorId="0" shapeId="0" xr:uid="{00000000-0006-0000-0700-0000CE000000}">
      <text>
        <r>
          <rPr>
            <sz val="11"/>
            <rFont val="Calibri"/>
          </rPr>
          <t>The ESXi host must restrict use of the dvFilter network application programming interface (API).</t>
        </r>
      </text>
    </comment>
    <comment ref="AD142" authorId="0" shapeId="0" xr:uid="{00000000-0006-0000-0700-0000CF000000}">
      <text>
        <r>
          <rPr>
            <sz val="11"/>
            <rFont val="Calibri"/>
          </rPr>
          <t>The ESXi Common Information Model (CIM) service must be disabled.</t>
        </r>
      </text>
    </comment>
    <comment ref="AE142" authorId="0" shapeId="0" xr:uid="{00000000-0006-0000-0700-0000D0000000}">
      <text>
        <r>
          <rPr>
            <sz val="11"/>
            <rFont val="Calibri"/>
          </rPr>
          <t>The ESXi host Secure Shell (SSH) daemon must disable port forwarding.</t>
        </r>
      </text>
    </comment>
    <comment ref="AF142" authorId="0" shapeId="0" xr:uid="{00000000-0006-0000-0700-0000D1000000}">
      <text>
        <r>
          <rPr>
            <sz val="11"/>
            <rFont val="Calibri"/>
          </rPr>
          <t>The ESXi host OpenSLP service must be disabled.</t>
        </r>
      </text>
    </comment>
    <comment ref="AG142" authorId="0" shapeId="0" xr:uid="{00000000-0006-0000-0700-0000D2000000}">
      <text>
        <r>
          <rPr>
            <sz val="11"/>
            <rFont val="Calibri"/>
          </rPr>
          <t>The ESXi host must not be configured to override virtual machine (VM) configurations.</t>
        </r>
      </text>
    </comment>
    <comment ref="AH142" authorId="0" shapeId="0" xr:uid="{00000000-0006-0000-0700-0000D3000000}">
      <text>
        <r>
          <rPr>
            <sz val="11"/>
            <rFont val="Calibri"/>
          </rPr>
          <t>The ESXi host must not be configured to override virtual machine (VM) logger settings.</t>
        </r>
      </text>
    </comment>
    <comment ref="AI142" authorId="0" shapeId="0" xr:uid="{00000000-0006-0000-0700-0000D4000000}">
      <text>
        <r>
          <rPr>
            <sz val="11"/>
            <rFont val="Calibri"/>
          </rPr>
          <t>The ESXi host must use sufficient entropy for cryptographic operations.</t>
        </r>
      </text>
    </comment>
    <comment ref="AJ142" authorId="0" shapeId="0" xr:uid="{00000000-0006-0000-0700-0000D5000000}">
      <text>
        <r>
          <rPr>
            <sz val="11"/>
            <rFont val="Calibri"/>
          </rPr>
          <t>The Photon operating system must not have the telnet package installed.</t>
        </r>
      </text>
    </comment>
    <comment ref="AK142" authorId="0" shapeId="0" xr:uid="{00000000-0006-0000-0700-0000D6000000}">
      <text>
        <r>
          <rPr>
            <sz val="11"/>
            <rFont val="Calibri"/>
          </rPr>
          <t>The Photon operating system must require authentication upon booting into single-user and maintenance modes.</t>
        </r>
      </text>
    </comment>
    <comment ref="AL142" authorId="0" shapeId="0" xr:uid="{00000000-0006-0000-0700-0000D7000000}">
      <text>
        <r>
          <rPr>
            <sz val="11"/>
            <rFont val="Calibri"/>
          </rPr>
          <t>The Photon operating system must disable unnecessary kernel modules.</t>
        </r>
      </text>
    </comment>
    <comment ref="AM142" authorId="0" shapeId="0" xr:uid="{00000000-0006-0000-0700-0000D8000000}">
      <text>
        <r>
          <rPr>
            <sz val="11"/>
            <rFont val="Calibri"/>
          </rPr>
          <t>The Photon operating system must restrict access to the kernel message buffer.</t>
        </r>
      </text>
    </comment>
    <comment ref="AN142" authorId="0" shapeId="0" xr:uid="{00000000-0006-0000-0700-0000D9000000}">
      <text>
        <r>
          <rPr>
            <sz val="11"/>
            <rFont val="Calibri"/>
          </rPr>
          <t>The Photon operating system must be configured to use TCP syncookies.</t>
        </r>
      </text>
    </comment>
    <comment ref="AO142" authorId="0" shapeId="0" xr:uid="{00000000-0006-0000-0700-0000DA000000}">
      <text>
        <r>
          <rPr>
            <sz val="11"/>
            <rFont val="Calibri"/>
          </rPr>
          <t>The Photon operating system must reveal error messages only to authorized users.</t>
        </r>
      </text>
    </comment>
    <comment ref="AP142" authorId="0" shapeId="0" xr:uid="{00000000-0006-0000-0700-0000DB000000}">
      <text>
        <r>
          <rPr>
            <sz val="11"/>
            <rFont val="Calibri"/>
          </rPr>
          <t>The Photon operating system must enable symlink access control protection in the kernel.</t>
        </r>
      </text>
    </comment>
    <comment ref="AQ142" authorId="0" shapeId="0" xr:uid="{00000000-0006-0000-0700-0000DC000000}">
      <text>
        <r>
          <rPr>
            <sz val="11"/>
            <rFont val="Calibri"/>
          </rPr>
          <t>The Photon operating system must implement address space layout randomization to protect its memory from unauthorized code execution.</t>
        </r>
      </text>
    </comment>
    <comment ref="AR142" authorId="0" shapeId="0" xr:uid="{00000000-0006-0000-0700-0000DD000000}">
      <text>
        <r>
          <rPr>
            <sz val="11"/>
            <rFont val="Calibri"/>
          </rPr>
          <t>The Photon operating system must define default permissions for all authenticated users in such a way that the user can only read and modify their own files.</t>
        </r>
      </text>
    </comment>
    <comment ref="AS142" authorId="0" shapeId="0" xr:uid="{00000000-0006-0000-0700-0000DE000000}">
      <text>
        <r>
          <rPr>
            <sz val="11"/>
            <rFont val="Calibri"/>
          </rPr>
          <t>The Photon operating system must configure Secure Shell (SSH) to disallow HostbasedAuthentication.</t>
        </r>
      </text>
    </comment>
    <comment ref="AT142" authorId="0" shapeId="0" xr:uid="{00000000-0006-0000-0700-0000DF000000}">
      <text>
        <r>
          <rPr>
            <sz val="11"/>
            <rFont val="Calibri"/>
          </rPr>
          <t>The Photon operating system must prevent leaking information of the existence of a user account.</t>
        </r>
      </text>
    </comment>
    <comment ref="AU142" authorId="0" shapeId="0" xr:uid="{00000000-0006-0000-0700-0000E0000000}">
      <text>
        <r>
          <rPr>
            <sz val="11"/>
            <rFont val="Calibri"/>
          </rPr>
          <t>The Photon operating system must configure Secure Shell (SSH) to disable user environment processing.</t>
        </r>
      </text>
    </comment>
    <comment ref="H143" authorId="0" shapeId="0" xr:uid="{00000000-0006-0000-0700-0000E1000000}">
      <text>
        <r>
          <rPr>
            <sz val="11"/>
            <rFont val="Calibri"/>
          </rPr>
          <t>The ESXi host must have all security patches and updates installed.</t>
        </r>
      </text>
    </comment>
    <comment ref="I143" authorId="0" shapeId="0" xr:uid="{00000000-0006-0000-0700-0000E2000000}">
      <text>
        <r>
          <rPr>
            <sz val="11"/>
            <rFont val="Calibri"/>
          </rPr>
          <t>The Photon operating system must remove all software components after updated versions have been installed.</t>
        </r>
      </text>
    </comment>
    <comment ref="H145" authorId="0" shapeId="0" xr:uid="{00000000-0006-0000-0700-0000E3000000}">
      <text>
        <r>
          <rPr>
            <sz val="11"/>
            <rFont val="Calibri"/>
          </rPr>
          <t>Virtual machines (VMs) must configure log size.</t>
        </r>
      </text>
    </comment>
    <comment ref="I145" authorId="0" shapeId="0" xr:uid="{00000000-0006-0000-0700-0000E4000000}">
      <text>
        <r>
          <rPr>
            <sz val="11"/>
            <rFont val="Calibri"/>
          </rPr>
          <t>Virtual machines (VMs) must configure log retention.</t>
        </r>
      </text>
    </comment>
    <comment ref="J145" authorId="0" shapeId="0" xr:uid="{00000000-0006-0000-0700-0000E5000000}">
      <text>
        <r>
          <rPr>
            <sz val="11"/>
            <rFont val="Calibri"/>
          </rPr>
          <t>Virtual machines (VMs) must enable logging.</t>
        </r>
      </text>
    </comment>
    <comment ref="K145" authorId="0" shapeId="0" xr:uid="{00000000-0006-0000-0700-0000E6000000}">
      <text>
        <r>
          <rPr>
            <sz val="11"/>
            <rFont val="Calibri"/>
          </rPr>
          <t>Virtual machines (VMs) must not use independent, nonpersistent disks.</t>
        </r>
      </text>
    </comment>
    <comment ref="L145" authorId="0" shapeId="0" xr:uid="{00000000-0006-0000-0700-0000E7000000}">
      <text>
        <r>
          <rPr>
            <sz val="11"/>
            <rFont val="Calibri"/>
          </rPr>
          <t>The ESXi must produce audit records containing information to establish what type of events occurred.</t>
        </r>
      </text>
    </comment>
    <comment ref="M145" authorId="0" shapeId="0" xr:uid="{00000000-0006-0000-0700-0000E8000000}">
      <text>
        <r>
          <rPr>
            <sz val="11"/>
            <rFont val="Calibri"/>
          </rPr>
          <t>The ESXi host must allocate audit record storage capacity to store at least one week</t>
        </r>
        <r>
          <rPr>
            <sz val="11"/>
            <color rgb="FF000000"/>
            <rFont val="Calibri"/>
          </rPr>
          <t>'</t>
        </r>
        <r>
          <rPr>
            <sz val="11"/>
            <color rgb="FF000000"/>
            <rFont val="Calibri"/>
          </rPr>
          <t>s worth of audit records.</t>
        </r>
      </text>
    </comment>
    <comment ref="N145" authorId="0" shapeId="0" xr:uid="{00000000-0006-0000-0700-0000E9000000}">
      <text>
        <r>
          <rPr>
            <sz val="11"/>
            <rFont val="Calibri"/>
          </rPr>
          <t>The ESXi host must offload logs via syslog.</t>
        </r>
      </text>
    </comment>
    <comment ref="O145" authorId="0" shapeId="0" xr:uid="{00000000-0006-0000-0700-0000EA000000}">
      <text>
        <r>
          <rPr>
            <sz val="11"/>
            <rFont val="Calibri"/>
          </rPr>
          <t>The ESXi host must synchronize internal information system clocks to an authoritative time source.</t>
        </r>
      </text>
    </comment>
    <comment ref="P145" authorId="0" shapeId="0" xr:uid="{00000000-0006-0000-0700-0000EB000000}">
      <text>
        <r>
          <rPr>
            <sz val="11"/>
            <rFont val="Calibri"/>
          </rPr>
          <t>The ESXi host must enable audit logging.</t>
        </r>
      </text>
    </comment>
    <comment ref="Q145" authorId="0" shapeId="0" xr:uid="{00000000-0006-0000-0700-0000EC000000}">
      <text>
        <r>
          <rPr>
            <sz val="11"/>
            <rFont val="Calibri"/>
          </rPr>
          <t>The ESXi host must off-load audit records via syslog.</t>
        </r>
      </text>
    </comment>
    <comment ref="R145" authorId="0" shapeId="0" xr:uid="{00000000-0006-0000-0700-0000ED000000}">
      <text>
        <r>
          <rPr>
            <sz val="11"/>
            <rFont val="Calibri"/>
          </rPr>
          <t>The ESXi host must forward audit records containing information to establish what type of events occurred.</t>
        </r>
      </text>
    </comment>
    <comment ref="S145" authorId="0" shapeId="0" xr:uid="{00000000-0006-0000-0700-0000EE000000}">
      <text>
        <r>
          <rPr>
            <sz val="11"/>
            <rFont val="Calibri"/>
          </rPr>
          <t>The ESXi host must configure a persistent log location for all locally stored logs.</t>
        </r>
      </text>
    </comment>
    <comment ref="T145" authorId="0" shapeId="0" xr:uid="{00000000-0006-0000-0700-0000EF000000}">
      <text>
        <r>
          <rPr>
            <sz val="11"/>
            <rFont val="Calibri"/>
          </rPr>
          <t>The ESXi host must not enable log filtering.</t>
        </r>
      </text>
    </comment>
    <comment ref="U145" authorId="0" shapeId="0" xr:uid="{00000000-0006-0000-0700-0000F0000000}">
      <text>
        <r>
          <rPr>
            <sz val="11"/>
            <rFont val="Calibri"/>
          </rPr>
          <t>The Photon operating system must audit all account creations.</t>
        </r>
      </text>
    </comment>
    <comment ref="V145" authorId="0" shapeId="0" xr:uid="{00000000-0006-0000-0700-0000F1000000}">
      <text>
        <r>
          <rPr>
            <sz val="11"/>
            <rFont val="Calibri"/>
          </rPr>
          <t>The Photon operating system must monitor remote access logins.</t>
        </r>
      </text>
    </comment>
    <comment ref="W145" authorId="0" shapeId="0" xr:uid="{00000000-0006-0000-0700-0000F2000000}">
      <text>
        <r>
          <rPr>
            <sz val="11"/>
            <rFont val="Calibri"/>
          </rPr>
          <t>The Photon operating system must configure auditd to log to disk.</t>
        </r>
      </text>
    </comment>
    <comment ref="X145" authorId="0" shapeId="0" xr:uid="{00000000-0006-0000-0700-0000F3000000}">
      <text>
        <r>
          <rPr>
            <sz val="11"/>
            <rFont val="Calibri"/>
          </rPr>
          <t>The Photon operating system must enable the auditd service.</t>
        </r>
      </text>
    </comment>
    <comment ref="Y145" authorId="0" shapeId="0" xr:uid="{00000000-0006-0000-0700-0000F4000000}">
      <text>
        <r>
          <rPr>
            <sz val="11"/>
            <rFont val="Calibri"/>
          </rPr>
          <t>The Photon operating system must be configured to audit the execution of privileged functions.</t>
        </r>
      </text>
    </comment>
    <comment ref="Z145" authorId="0" shapeId="0" xr:uid="{00000000-0006-0000-0700-0000F5000000}">
      <text>
        <r>
          <rPr>
            <sz val="11"/>
            <rFont val="Calibri"/>
          </rPr>
          <t>The Photon operating system must generate audit records when successful/unsuccessful attempts to access privileges occur.</t>
        </r>
      </text>
    </comment>
    <comment ref="AA145" authorId="0" shapeId="0" xr:uid="{00000000-0006-0000-0700-0000F6000000}">
      <text>
        <r>
          <rPr>
            <sz val="11"/>
            <rFont val="Calibri"/>
          </rPr>
          <t>The Photon operating system must audit all account modifications.</t>
        </r>
      </text>
    </comment>
    <comment ref="AB145" authorId="0" shapeId="0" xr:uid="{00000000-0006-0000-0700-0000F7000000}">
      <text>
        <r>
          <rPr>
            <sz val="11"/>
            <rFont val="Calibri"/>
          </rPr>
          <t>The Photon operating system must audit all account removal actions.</t>
        </r>
      </text>
    </comment>
    <comment ref="AC145" authorId="0" shapeId="0" xr:uid="{00000000-0006-0000-0700-0000F8000000}">
      <text>
        <r>
          <rPr>
            <sz val="11"/>
            <rFont val="Calibri"/>
          </rPr>
          <t>The Photon operating system must initiate session audits at system startup.</t>
        </r>
      </text>
    </comment>
    <comment ref="AD145" authorId="0" shapeId="0" xr:uid="{00000000-0006-0000-0700-0000F9000000}">
      <text>
        <r>
          <rPr>
            <sz val="11"/>
            <rFont val="Calibri"/>
          </rPr>
          <t>The Photon operating system must audit the execution of privileged functions.</t>
        </r>
      </text>
    </comment>
    <comment ref="AE145" authorId="0" shapeId="0" xr:uid="{00000000-0006-0000-0700-0000FA000000}">
      <text>
        <r>
          <rPr>
            <sz val="11"/>
            <rFont val="Calibri"/>
          </rPr>
          <t>The Photon operating system must allocate audit record storage capacity to store audit records when audit records are not immediately sent to a central audit record storage facility.</t>
        </r>
      </text>
    </comment>
    <comment ref="AF145" authorId="0" shapeId="0" xr:uid="{00000000-0006-0000-0700-0000FB000000}">
      <text>
        <r>
          <rPr>
            <sz val="11"/>
            <rFont val="Calibri"/>
          </rPr>
          <t>The Photon operating system must generate audit records when successful/unsuccessful logon attempts occur.</t>
        </r>
      </text>
    </comment>
    <comment ref="AG145" authorId="0" shapeId="0" xr:uid="{00000000-0006-0000-0700-0000FC000000}">
      <text>
        <r>
          <rPr>
            <sz val="11"/>
            <rFont val="Calibri"/>
          </rPr>
          <t>The Photon operating system must be configured to audit the loading and unloading of dynamic kernel modules.</t>
        </r>
      </text>
    </comment>
    <comment ref="AH145" authorId="0" shapeId="0" xr:uid="{00000000-0006-0000-0700-0000FD000000}">
      <text>
        <r>
          <rPr>
            <sz val="11"/>
            <rFont val="Calibri"/>
          </rPr>
          <t>The Photon operating system must ensure audit events are flushed to disk at proper intervals.</t>
        </r>
      </text>
    </comment>
    <comment ref="AI145" authorId="0" shapeId="0" xr:uid="{00000000-0006-0000-0700-0000FE000000}">
      <text>
        <r>
          <rPr>
            <sz val="11"/>
            <rFont val="Calibri"/>
          </rPr>
          <t>The Photon operating system must audit logon attempts for unknown users.</t>
        </r>
      </text>
    </comment>
    <comment ref="AJ145" authorId="0" shapeId="0" xr:uid="{00000000-0006-0000-0700-0000FF000000}">
      <text>
        <r>
          <rPr>
            <sz val="11"/>
            <rFont val="Calibri"/>
          </rPr>
          <t>The Photon operating system must configure the Secure Shell (SSH) SyslogFacility.</t>
        </r>
      </text>
    </comment>
    <comment ref="AK145" authorId="0" shapeId="0" xr:uid="{00000000-0006-0000-0700-000000010000}">
      <text>
        <r>
          <rPr>
            <sz val="11"/>
            <rFont val="Calibri"/>
          </rPr>
          <t>The Photon operating system must enable Secure Shell (SSH) authentication logging.</t>
        </r>
      </text>
    </comment>
    <comment ref="AL145" authorId="0" shapeId="0" xr:uid="{00000000-0006-0000-0700-000001010000}">
      <text>
        <r>
          <rPr>
            <sz val="11"/>
            <rFont val="Calibri"/>
          </rPr>
          <t>The Photon operating system must audit all account modifications.</t>
        </r>
      </text>
    </comment>
    <comment ref="AM145" authorId="0" shapeId="0" xr:uid="{00000000-0006-0000-0700-000002010000}">
      <text>
        <r>
          <rPr>
            <sz val="11"/>
            <rFont val="Calibri"/>
          </rPr>
          <t>The Photon operating system must configure Secure Shell (SSH) to display the last login immediately after authentication.</t>
        </r>
      </text>
    </comment>
    <comment ref="AN145" authorId="0" shapeId="0" xr:uid="{00000000-0006-0000-0700-000003010000}">
      <text>
        <r>
          <rPr>
            <sz val="11"/>
            <rFont val="Calibri"/>
          </rPr>
          <t>The Photon operating system must generate audit records for all access and modifications to the opasswd file.</t>
        </r>
      </text>
    </comment>
    <comment ref="AO145" authorId="0" shapeId="0" xr:uid="{00000000-0006-0000-0700-000004010000}">
      <text>
        <r>
          <rPr>
            <sz val="11"/>
            <rFont val="Calibri"/>
          </rPr>
          <t>The Photon operating system must enable the rsyslog service.</t>
        </r>
      </text>
    </comment>
    <comment ref="AP145" authorId="0" shapeId="0" xr:uid="{00000000-0006-0000-0700-000005010000}">
      <text>
        <r>
          <rPr>
            <sz val="11"/>
            <rFont val="Calibri"/>
          </rPr>
          <t>The vCenter Server must produce audit records containing information to establish what type of events occurred.</t>
        </r>
      </text>
    </comment>
    <comment ref="AQ145" authorId="0" shapeId="0" xr:uid="{00000000-0006-0000-0700-000006010000}">
      <text>
        <r>
          <rPr>
            <sz val="11"/>
            <rFont val="Calibri"/>
          </rPr>
          <t>The vCenter Server must be configured to send logs to a central log server.</t>
        </r>
      </text>
    </comment>
    <comment ref="AR145" authorId="0" shapeId="0" xr:uid="{00000000-0006-0000-0700-000007010000}">
      <text>
        <r>
          <rPr>
            <sz val="11"/>
            <rFont val="Calibri"/>
          </rPr>
          <t>The vCenter Server must compare internal information system clocks at least every 24 hours with an authoritative time server.</t>
        </r>
      </text>
    </comment>
    <comment ref="AS145" authorId="0" shapeId="0" xr:uid="{00000000-0006-0000-0700-000008010000}">
      <text>
        <r>
          <rPr>
            <sz val="11"/>
            <rFont val="Calibri"/>
          </rPr>
          <t>The vCenter server must be configured to send events to a central log server.</t>
        </r>
      </text>
    </comment>
    <comment ref="AT145" authorId="0" shapeId="0" xr:uid="{00000000-0006-0000-0700-000009010000}">
      <text>
        <r>
          <rPr>
            <sz val="11"/>
            <rFont val="Calibri"/>
          </rPr>
          <t>The vCenter server must have task and event retention set to at least 30 days.</t>
        </r>
      </text>
    </comment>
    <comment ref="AU145" authorId="0" shapeId="0" xr:uid="{00000000-0006-0000-0700-00000A010000}">
      <text>
        <r>
          <rPr>
            <sz val="11"/>
            <rFont val="Calibri"/>
          </rPr>
          <t>The vCenter STS service must initiate session logging upon startup.</t>
        </r>
      </text>
    </comment>
    <comment ref="H161" authorId="0" shapeId="0" xr:uid="{00000000-0006-0000-0700-00000B010000}">
      <text>
        <r>
          <rPr>
            <sz val="11"/>
            <rFont val="Calibri"/>
          </rPr>
          <t>The ESXi host must not suppress warnings that the local or remote shell sessions are enabled.</t>
        </r>
      </text>
    </comment>
    <comment ref="I161" authorId="0" shapeId="0" xr:uid="{00000000-0006-0000-0700-00000C010000}">
      <text>
        <r>
          <rPr>
            <sz val="11"/>
            <rFont val="Calibri"/>
          </rPr>
          <t>The ESXi host must not suppress warnings about unmitigated hyperthreading vulnerabilities.</t>
        </r>
      </text>
    </comment>
    <comment ref="J161" authorId="0" shapeId="0" xr:uid="{00000000-0006-0000-0700-00000D010000}">
      <text>
        <r>
          <rPr>
            <sz val="11"/>
            <rFont val="Calibri"/>
          </rPr>
          <t>The Photon operating system must alert the ISSO and SA in the event of an audit processing failure.</t>
        </r>
      </text>
    </comment>
    <comment ref="K161" authorId="0" shapeId="0" xr:uid="{00000000-0006-0000-0700-00000E010000}">
      <text>
        <r>
          <rPr>
            <sz val="11"/>
            <rFont val="Calibri"/>
          </rPr>
          <t>The Photon operating system must immediately notify the SA and ISSO when allocated audit record storage volume reaches 75 percent of the repository maximum audit record storage capacity.</t>
        </r>
      </text>
    </comment>
    <comment ref="L161" authorId="0" shapeId="0" xr:uid="{00000000-0006-0000-0700-00000F010000}">
      <text>
        <r>
          <rPr>
            <sz val="11"/>
            <rFont val="Calibri"/>
          </rPr>
          <t>The vCenter Server must provide an immediate real-time alert to the system administrator (SA) and information system security officer (ISSO), at a minimum, on every Single Sign-On (SSO) account action.</t>
        </r>
      </text>
    </comment>
    <comment ref="M161" authorId="0" shapeId="0" xr:uid="{00000000-0006-0000-0700-000010010000}">
      <text>
        <r>
          <rPr>
            <sz val="11"/>
            <rFont val="Calibri"/>
          </rPr>
          <t>The vCenter server must provide an immediate real-time alert to the system administrator (SA) and information system security officer (ISSO), at a minimum, of all audit failure events requiring real-time alerts.</t>
        </r>
      </text>
    </comment>
    <comment ref="H167" authorId="0" shapeId="0" xr:uid="{00000000-0006-0000-0700-000011010000}">
      <text>
        <r>
          <rPr>
            <sz val="11"/>
            <rFont val="Calibri"/>
          </rPr>
          <t>The Photon operating system must audit all account creations.</t>
        </r>
      </text>
    </comment>
    <comment ref="I167" authorId="0" shapeId="0" xr:uid="{00000000-0006-0000-0700-000012010000}">
      <text>
        <r>
          <rPr>
            <sz val="11"/>
            <rFont val="Calibri"/>
          </rPr>
          <t>The Photon operating system must be configured to audit the execution of privileged functions.</t>
        </r>
      </text>
    </comment>
    <comment ref="J167" authorId="0" shapeId="0" xr:uid="{00000000-0006-0000-0700-000013010000}">
      <text>
        <r>
          <rPr>
            <sz val="11"/>
            <rFont val="Calibri"/>
          </rPr>
          <t>The Photon operating system must protect audit logs from unauthorized access.</t>
        </r>
      </text>
    </comment>
    <comment ref="K167" authorId="0" shapeId="0" xr:uid="{00000000-0006-0000-0700-000014010000}">
      <text>
        <r>
          <rPr>
            <sz val="11"/>
            <rFont val="Calibri"/>
          </rPr>
          <t>The Photon operating system must allow only authorized users to configure the auditd service.</t>
        </r>
      </text>
    </comment>
    <comment ref="L167" authorId="0" shapeId="0" xr:uid="{00000000-0006-0000-0700-000015010000}">
      <text>
        <r>
          <rPr>
            <sz val="11"/>
            <rFont val="Calibri"/>
          </rPr>
          <t>The Photon operating system /var/log directory must be restricted.</t>
        </r>
      </text>
    </comment>
    <comment ref="M167" authorId="0" shapeId="0" xr:uid="{00000000-0006-0000-0700-000016010000}">
      <text>
        <r>
          <rPr>
            <sz val="11"/>
            <rFont val="Calibri"/>
          </rPr>
          <t>The Photon operating system must audit all account modifications.</t>
        </r>
      </text>
    </comment>
    <comment ref="N167" authorId="0" shapeId="0" xr:uid="{00000000-0006-0000-0700-000017010000}">
      <text>
        <r>
          <rPr>
            <sz val="11"/>
            <rFont val="Calibri"/>
          </rPr>
          <t>The Photon operating system must audit all account removal actions.</t>
        </r>
      </text>
    </comment>
    <comment ref="O167" authorId="0" shapeId="0" xr:uid="{00000000-0006-0000-0700-000018010000}">
      <text>
        <r>
          <rPr>
            <sz val="11"/>
            <rFont val="Calibri"/>
          </rPr>
          <t>The Photon operating system must protect audit tools from unauthorized access.</t>
        </r>
      </text>
    </comment>
    <comment ref="P167" authorId="0" shapeId="0" xr:uid="{00000000-0006-0000-0700-000019010000}">
      <text>
        <r>
          <rPr>
            <sz val="11"/>
            <rFont val="Calibri"/>
          </rPr>
          <t>The Photon operating system must audit the execution of privileged functions.</t>
        </r>
      </text>
    </comment>
    <comment ref="Q167" authorId="0" shapeId="0" xr:uid="{00000000-0006-0000-0700-00001A010000}">
      <text>
        <r>
          <rPr>
            <sz val="11"/>
            <rFont val="Calibri"/>
          </rPr>
          <t>The Photon operating system must audit all account modifications.</t>
        </r>
      </text>
    </comment>
    <comment ref="R167" authorId="0" shapeId="0" xr:uid="{00000000-0006-0000-0700-00001B010000}">
      <text>
        <r>
          <rPr>
            <sz val="11"/>
            <rFont val="Calibri"/>
          </rPr>
          <t>The vCenter STS service logs folder permissions must be set correctly.</t>
        </r>
      </text>
    </comment>
    <comment ref="S167" authorId="0" shapeId="0" xr:uid="{00000000-0006-0000-0700-00001C010000}">
      <text>
        <r>
          <rPr>
            <sz val="11"/>
            <rFont val="Calibri"/>
          </rPr>
          <t>The vCenter ESX Agent Manager service logs folder permissions must be set correctly.</t>
        </r>
      </text>
    </comment>
    <comment ref="T167" authorId="0" shapeId="0" xr:uid="{00000000-0006-0000-0700-00001D010000}">
      <text>
        <r>
          <rPr>
            <sz val="11"/>
            <rFont val="Calibri"/>
          </rPr>
          <t>The vCenter Lookup service logs folder permissions must be set correctly.</t>
        </r>
      </text>
    </comment>
    <comment ref="U167" authorId="0" shapeId="0" xr:uid="{00000000-0006-0000-0700-00001E010000}">
      <text>
        <r>
          <rPr>
            <sz val="11"/>
            <rFont val="Calibri"/>
          </rPr>
          <t>The vCenter Perfcharts service logs folder permissions must be set correctly.</t>
        </r>
      </text>
    </comment>
    <comment ref="V167" authorId="0" shapeId="0" xr:uid="{00000000-0006-0000-0700-00001F010000}">
      <text>
        <r>
          <rPr>
            <sz val="11"/>
            <rFont val="Calibri"/>
          </rPr>
          <t>The vCenter UI service must protect logs from unauthorized access.</t>
        </r>
      </text>
    </comment>
    <comment ref="W167" authorId="0" shapeId="0" xr:uid="{00000000-0006-0000-0700-000020010000}">
      <text>
        <r>
          <rPr>
            <sz val="11"/>
            <rFont val="Calibri"/>
          </rPr>
          <t>The vCenter VAMI service log files must only be accessible by privileged users.</t>
        </r>
      </text>
    </comment>
    <comment ref="X167" authorId="0" shapeId="0" xr:uid="{00000000-0006-0000-0700-000021010000}">
      <text>
        <r>
          <rPr>
            <sz val="11"/>
            <rFont val="Calibri"/>
          </rPr>
          <t>The vCenter Envoy and Rhttpproxy service log files permissions must be set correctly.</t>
        </r>
      </text>
    </comment>
    <comment ref="Y167" authorId="0" shapeId="0" xr:uid="{00000000-0006-0000-0700-000022010000}">
      <text>
        <r>
          <rPr>
            <sz val="11"/>
            <rFont val="Calibri"/>
          </rPr>
          <t>The vCenter PostgreSQL service must be configured to protect log files from unauthorized access.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ESXi host must configure the firewall to restrict access to services running on the host.</t>
        </r>
      </text>
    </comment>
    <comment ref="G46" authorId="0" shapeId="0" xr:uid="{00000000-0006-0000-0800-000002000000}">
      <text>
        <r>
          <rPr>
            <sz val="11"/>
            <rFont val="Calibri"/>
          </rPr>
          <t>The ESXi host must configure the firewall to block network traffic by default.</t>
        </r>
      </text>
    </comment>
    <comment ref="G52" authorId="0" shapeId="0" xr:uid="{00000000-0006-0000-0800-000003000000}">
      <text>
        <r>
          <rPr>
            <sz val="11"/>
            <rFont val="Calibri"/>
          </rPr>
          <t>Virtual machines (VMs) must disable 3D features when not required.</t>
        </r>
      </text>
    </comment>
    <comment ref="H52" authorId="0" shapeId="0" xr:uid="{00000000-0006-0000-0800-00002A000000}">
      <text>
        <r>
          <rPr>
            <sz val="11"/>
            <rFont val="Calibri"/>
          </rPr>
          <t>The ESXi host must be configured to disable nonessential capabilities by disabling the Managed Object Browser (MOB).</t>
        </r>
      </text>
    </comment>
    <comment ref="I52" authorId="0" shapeId="0" xr:uid="{00000000-0006-0000-0800-000004000000}">
      <text>
        <r>
          <rPr>
            <sz val="11"/>
            <rFont val="Calibri"/>
          </rPr>
          <t>The ESXi host Secure Shell (SSH) daemon must ignore .rhosts files.</t>
        </r>
      </text>
    </comment>
    <comment ref="J52" authorId="0" shapeId="0" xr:uid="{00000000-0006-0000-0800-000005000000}">
      <text>
        <r>
          <rPr>
            <sz val="11"/>
            <rFont val="Calibri"/>
          </rPr>
          <t>The ESXi host must be configured to disable nonessential capabilities by disabling Secure Shell (SSH).</t>
        </r>
      </text>
    </comment>
    <comment ref="K52" authorId="0" shapeId="0" xr:uid="{00000000-0006-0000-0800-000006000000}">
      <text>
        <r>
          <rPr>
            <sz val="11"/>
            <rFont val="Calibri"/>
          </rPr>
          <t>The ESXi host must be configured to disable nonessential capabilities by disabling the ESXi shell.</t>
        </r>
      </text>
    </comment>
    <comment ref="L52" authorId="0" shapeId="0" xr:uid="{00000000-0006-0000-0800-000007000000}">
      <text>
        <r>
          <rPr>
            <sz val="11"/>
            <rFont val="Calibri"/>
          </rPr>
          <t>The ESXi host Secure Shell (SSH) daemon must not allow host-based authentication.</t>
        </r>
      </text>
    </comment>
    <comment ref="M52" authorId="0" shapeId="0" xr:uid="{00000000-0006-0000-0800-000008000000}">
      <text>
        <r>
          <rPr>
            <sz val="11"/>
            <rFont val="Calibri"/>
          </rPr>
          <t>The ESXi host Secure Shell (SSH) daemon must be configured to not allow gateway ports.</t>
        </r>
      </text>
    </comment>
    <comment ref="N52" authorId="0" shapeId="0" xr:uid="{00000000-0006-0000-0800-000009000000}">
      <text>
        <r>
          <rPr>
            <sz val="11"/>
            <rFont val="Calibri"/>
          </rPr>
          <t>The ESXi host Secure Shell (SSH) daemon must not permit tunnels.</t>
        </r>
      </text>
    </comment>
    <comment ref="O52" authorId="0" shapeId="0" xr:uid="{00000000-0006-0000-0800-00000A000000}">
      <text>
        <r>
          <rPr>
            <sz val="11"/>
            <rFont val="Calibri"/>
          </rPr>
          <t>The ESXi Common Information Model (CIM) service must be disabled.</t>
        </r>
      </text>
    </comment>
    <comment ref="P52" authorId="0" shapeId="0" xr:uid="{00000000-0006-0000-0800-00000B000000}">
      <text>
        <r>
          <rPr>
            <sz val="11"/>
            <rFont val="Calibri"/>
          </rPr>
          <t>The ESXi host Secure Shell (SSH) daemon must disable port forwarding.</t>
        </r>
      </text>
    </comment>
    <comment ref="Q52" authorId="0" shapeId="0" xr:uid="{00000000-0006-0000-0800-00000C000000}">
      <text>
        <r>
          <rPr>
            <sz val="11"/>
            <rFont val="Calibri"/>
          </rPr>
          <t>The ESXi host OpenSLP service must be disabled.</t>
        </r>
      </text>
    </comment>
    <comment ref="R52" authorId="0" shapeId="0" xr:uid="{00000000-0006-0000-0800-00000D000000}">
      <text>
        <r>
          <rPr>
            <sz val="11"/>
            <rFont val="Calibri"/>
          </rPr>
          <t>The Photon operating system must not have the telnet package installed.</t>
        </r>
      </text>
    </comment>
    <comment ref="S52" authorId="0" shapeId="0" xr:uid="{00000000-0006-0000-0800-00000E000000}">
      <text>
        <r>
          <rPr>
            <sz val="11"/>
            <rFont val="Calibri"/>
          </rPr>
          <t>The Photon operating system must configure Secure Shell (SSH) to disallow HostbasedAuthentication.</t>
        </r>
      </text>
    </comment>
    <comment ref="T52" authorId="0" shapeId="0" xr:uid="{00000000-0006-0000-0800-00000F000000}">
      <text>
        <r>
          <rPr>
            <sz val="11"/>
            <rFont val="Calibri"/>
          </rPr>
          <t>The Photon operating system must disable the debug-shell service.</t>
        </r>
      </text>
    </comment>
    <comment ref="U52" authorId="0" shapeId="0" xr:uid="{00000000-0006-0000-0800-000010000000}">
      <text>
        <r>
          <rPr>
            <sz val="11"/>
            <rFont val="Calibri"/>
          </rPr>
          <t>The Photon operating system must configure Secure Shell (SSH) to disallow Generic Security Service Application Program Interface (GSSAPI) authentication.</t>
        </r>
      </text>
    </comment>
    <comment ref="V52" authorId="0" shapeId="0" xr:uid="{00000000-0006-0000-0800-000011000000}">
      <text>
        <r>
          <rPr>
            <sz val="11"/>
            <rFont val="Calibri"/>
          </rPr>
          <t>The Photon operating system must configure Secure Shell (SSH) to disable X11 forwarding.</t>
        </r>
      </text>
    </comment>
    <comment ref="W52" authorId="0" shapeId="0" xr:uid="{00000000-0006-0000-0800-000012000000}">
      <text>
        <r>
          <rPr>
            <sz val="11"/>
            <rFont val="Calibri"/>
          </rPr>
          <t>The Photon operating system must configure Secure Shell (SSH) to disallow Kerberos authentication.</t>
        </r>
      </text>
    </comment>
    <comment ref="X52" authorId="0" shapeId="0" xr:uid="{00000000-0006-0000-0800-000013000000}">
      <text>
        <r>
          <rPr>
            <sz val="11"/>
            <rFont val="Calibri"/>
          </rPr>
          <t>The Photon operating system must configure Secure Shell (SSH) to restrict AllowTcpForwarding.</t>
        </r>
      </text>
    </comment>
    <comment ref="Y52" authorId="0" shapeId="0" xr:uid="{00000000-0006-0000-0800-000014000000}">
      <text>
        <r>
          <rPr>
            <sz val="11"/>
            <rFont val="Calibri"/>
          </rPr>
          <t>The vCenter Server must disable the distributed virtual switch health check.</t>
        </r>
      </text>
    </comment>
    <comment ref="Z52" authorId="0" shapeId="0" xr:uid="{00000000-0006-0000-0800-000015000000}">
      <text>
        <r>
          <rPr>
            <sz val="11"/>
            <rFont val="Calibri"/>
          </rPr>
          <t>The vCenter Server must disable Secure Shell (SSH) access.</t>
        </r>
      </text>
    </comment>
    <comment ref="AA52" authorId="0" shapeId="0" xr:uid="{00000000-0006-0000-0800-000016000000}">
      <text>
        <r>
          <rPr>
            <sz val="11"/>
            <rFont val="Calibri"/>
          </rPr>
          <t>The vCenter STS service shutdown port must be disabled.</t>
        </r>
      </text>
    </comment>
    <comment ref="AB52" authorId="0" shapeId="0" xr:uid="{00000000-0006-0000-0800-000017000000}">
      <text>
        <r>
          <rPr>
            <sz val="11"/>
            <rFont val="Calibri"/>
          </rPr>
          <t>The vCenter STS service must have Autodeploy disabled.</t>
        </r>
      </text>
    </comment>
    <comment ref="AC52" authorId="0" shapeId="0" xr:uid="{00000000-0006-0000-0800-000018000000}">
      <text>
        <r>
          <rPr>
            <sz val="11"/>
            <rFont val="Calibri"/>
          </rPr>
          <t>The vCenter STS service example applications must be removed.</t>
        </r>
      </text>
    </comment>
    <comment ref="AD52" authorId="0" shapeId="0" xr:uid="{00000000-0006-0000-0800-000019000000}">
      <text>
        <r>
          <rPr>
            <sz val="11"/>
            <rFont val="Calibri"/>
          </rPr>
          <t>The vCenter STS service default ROOT web application must be removed.</t>
        </r>
      </text>
    </comment>
    <comment ref="AE52" authorId="0" shapeId="0" xr:uid="{00000000-0006-0000-0800-00001A000000}">
      <text>
        <r>
          <rPr>
            <sz val="11"/>
            <rFont val="Calibri"/>
          </rPr>
          <t>The vCenter STS service default documentation must be removed.</t>
        </r>
      </text>
    </comment>
    <comment ref="AF52" authorId="0" shapeId="0" xr:uid="{00000000-0006-0000-0800-00001B000000}">
      <text>
        <r>
          <rPr>
            <sz val="11"/>
            <rFont val="Calibri"/>
          </rPr>
          <t>The vCenter STS service manager webapp must be removed.</t>
        </r>
      </text>
    </comment>
    <comment ref="AG52" authorId="0" shapeId="0" xr:uid="{00000000-0006-0000-0800-00001C000000}">
      <text>
        <r>
          <rPr>
            <sz val="11"/>
            <rFont val="Calibri"/>
          </rPr>
          <t>The vCenter STS service host-manager webapp must be removed.</t>
        </r>
      </text>
    </comment>
    <comment ref="AH52" authorId="0" shapeId="0" xr:uid="{00000000-0006-0000-0800-00001D000000}">
      <text>
        <r>
          <rPr>
            <sz val="11"/>
            <rFont val="Calibri"/>
          </rPr>
          <t>The vCenter ESX Agent Manager service shutdown port must be disabled.</t>
        </r>
      </text>
    </comment>
    <comment ref="AI52" authorId="0" shapeId="0" xr:uid="{00000000-0006-0000-0800-00001E000000}">
      <text>
        <r>
          <rPr>
            <sz val="11"/>
            <rFont val="Calibri"/>
          </rPr>
          <t>The vCenter ESX Agent Manager service must have Autodeploy disabled.</t>
        </r>
      </text>
    </comment>
    <comment ref="AJ52" authorId="0" shapeId="0" xr:uid="{00000000-0006-0000-0800-00001F000000}">
      <text>
        <r>
          <rPr>
            <sz val="11"/>
            <rFont val="Calibri"/>
          </rPr>
          <t>The vCenter ESX Agent Manager service example applications must be removed.</t>
        </r>
      </text>
    </comment>
    <comment ref="AK52" authorId="0" shapeId="0" xr:uid="{00000000-0006-0000-0800-000020000000}">
      <text>
        <r>
          <rPr>
            <sz val="11"/>
            <rFont val="Calibri"/>
          </rPr>
          <t>The vCenter ESX Agent Manager service default ROOT web application must be removed.</t>
        </r>
      </text>
    </comment>
    <comment ref="AL52" authorId="0" shapeId="0" xr:uid="{00000000-0006-0000-0800-000021000000}">
      <text>
        <r>
          <rPr>
            <sz val="11"/>
            <rFont val="Calibri"/>
          </rPr>
          <t>The vCenter ESX Agent Manager service default documentation must be removed.</t>
        </r>
      </text>
    </comment>
    <comment ref="AM52" authorId="0" shapeId="0" xr:uid="{00000000-0006-0000-0800-000022000000}">
      <text>
        <r>
          <rPr>
            <sz val="11"/>
            <rFont val="Calibri"/>
          </rPr>
          <t>The vCenter ESX Agent Manager service manager webapp must be removed.</t>
        </r>
      </text>
    </comment>
    <comment ref="AN52" authorId="0" shapeId="0" xr:uid="{00000000-0006-0000-0800-000023000000}">
      <text>
        <r>
          <rPr>
            <sz val="11"/>
            <rFont val="Calibri"/>
          </rPr>
          <t>The vCenter ESX Agent Manager service host-manager webapp must be removed.</t>
        </r>
      </text>
    </comment>
    <comment ref="AO52" authorId="0" shapeId="0" xr:uid="{00000000-0006-0000-0800-000024000000}">
      <text>
        <r>
          <rPr>
            <sz val="11"/>
            <rFont val="Calibri"/>
          </rPr>
          <t>The vCenter Lookup service shutdown port must be disabled.</t>
        </r>
      </text>
    </comment>
    <comment ref="AP52" authorId="0" shapeId="0" xr:uid="{00000000-0006-0000-0800-000025000000}">
      <text>
        <r>
          <rPr>
            <sz val="11"/>
            <rFont val="Calibri"/>
          </rPr>
          <t>The vCenter Lookup service must have Autodeploy disabled.</t>
        </r>
      </text>
    </comment>
    <comment ref="AQ52" authorId="0" shapeId="0" xr:uid="{00000000-0006-0000-0800-000026000000}">
      <text>
        <r>
          <rPr>
            <sz val="11"/>
            <rFont val="Calibri"/>
          </rPr>
          <t>The vCenter Lookup service example applications must be removed.</t>
        </r>
      </text>
    </comment>
    <comment ref="AR52" authorId="0" shapeId="0" xr:uid="{00000000-0006-0000-0800-000027000000}">
      <text>
        <r>
          <rPr>
            <sz val="11"/>
            <rFont val="Calibri"/>
          </rPr>
          <t>The vCenter Lookup service default ROOT web application must be removed.</t>
        </r>
      </text>
    </comment>
    <comment ref="AS52" authorId="0" shapeId="0" xr:uid="{00000000-0006-0000-0800-000028000000}">
      <text>
        <r>
          <rPr>
            <sz val="11"/>
            <rFont val="Calibri"/>
          </rPr>
          <t>The vCenter Lookup service default documentation must be removed.</t>
        </r>
      </text>
    </comment>
    <comment ref="AT52" authorId="0" shapeId="0" xr:uid="{00000000-0006-0000-0800-000029000000}">
      <text>
        <r>
          <rPr>
            <sz val="11"/>
            <rFont val="Calibri"/>
          </rPr>
          <t>The vCenter Lookup service manager webapp must be removed.</t>
        </r>
      </text>
    </comment>
    <comment ref="G63" authorId="0" shapeId="0" xr:uid="{00000000-0006-0000-0800-00002B000000}">
      <text>
        <r>
          <rPr>
            <sz val="11"/>
            <rFont val="Calibri"/>
          </rPr>
          <t>The ESXi host must have all security patches and updates installed.</t>
        </r>
      </text>
    </comment>
    <comment ref="G71" authorId="0" shapeId="0" xr:uid="{00000000-0006-0000-0800-00002C000000}">
      <text>
        <r>
          <rPr>
            <sz val="11"/>
            <rFont val="Calibri"/>
          </rPr>
          <t>The ESXi host must have all security patches and updates installed.</t>
        </r>
      </text>
    </comment>
    <comment ref="G81" authorId="0" shapeId="0" xr:uid="{00000000-0006-0000-0800-00002D000000}">
      <text>
        <r>
          <rPr>
            <sz val="11"/>
            <rFont val="Calibri"/>
          </rPr>
          <t>The ESXi host must uniquely identify and must authenticate organizational users by using Active Directory.</t>
        </r>
      </text>
    </comment>
    <comment ref="H81" authorId="0" shapeId="0" xr:uid="{00000000-0006-0000-0800-00002E000000}">
      <text>
        <r>
          <rPr>
            <sz val="11"/>
            <rFont val="Calibri"/>
          </rPr>
          <t>The vCenter Server must uniquely identify and authenticate users or processes acting on behalf of users.</t>
        </r>
      </text>
    </comment>
    <comment ref="I81" authorId="0" shapeId="0" xr:uid="{00000000-0006-0000-0800-00002F000000}">
      <text>
        <r>
          <rPr>
            <sz val="11"/>
            <rFont val="Calibri"/>
          </rPr>
          <t>The vCenter Server must use unique service accounts when applications connect to vCenter.</t>
        </r>
      </text>
    </comment>
    <comment ref="J81" authorId="0" shapeId="0" xr:uid="{00000000-0006-0000-0800-000030000000}">
      <text>
        <r>
          <rPr>
            <sz val="11"/>
            <rFont val="Calibri"/>
          </rPr>
          <t>The vCenter Server must separate authentication and authorization for administrators.</t>
        </r>
      </text>
    </comment>
    <comment ref="G83" authorId="0" shapeId="0" xr:uid="{00000000-0006-0000-0800-000031000000}">
      <text>
        <r>
          <rPr>
            <sz val="11"/>
            <rFont val="Calibri"/>
          </rPr>
          <t>The ESXi host must enable lockdown mode.</t>
        </r>
      </text>
    </comment>
    <comment ref="H83" authorId="0" shapeId="0" xr:uid="{00000000-0006-0000-0800-000032000000}">
      <text>
        <r>
          <rPr>
            <sz val="11"/>
            <rFont val="Calibri"/>
          </rPr>
          <t>The vCenter Server user roles must be verified.</t>
        </r>
      </text>
    </comment>
    <comment ref="G86" authorId="0" shapeId="0" xr:uid="{00000000-0006-0000-0800-000033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G91" authorId="0" shapeId="0" xr:uid="{00000000-0006-0000-0800-000034000000}">
      <text>
        <r>
          <rPr>
            <sz val="11"/>
            <rFont val="Calibri"/>
          </rPr>
          <t>The ESXi host must prohibit password reuse for a minimum of five generations.</t>
        </r>
      </text>
    </comment>
    <comment ref="H91" authorId="0" shapeId="0" xr:uid="{00000000-0006-0000-0800-000035000000}">
      <text>
        <r>
          <rPr>
            <sz val="11"/>
            <rFont val="Calibri"/>
          </rPr>
          <t>The Photon operating system must prohibit password reuse for a minimum of five generations.</t>
        </r>
      </text>
    </comment>
    <comment ref="I91" authorId="0" shapeId="0" xr:uid="{00000000-0006-0000-0800-000036000000}">
      <text>
        <r>
          <rPr>
            <sz val="11"/>
            <rFont val="Calibri"/>
          </rPr>
          <t>The vCenter Server must prohibit password reuse for a minimum of five generations.</t>
        </r>
      </text>
    </comment>
    <comment ref="J91" authorId="0" shapeId="0" xr:uid="{00000000-0006-0000-0800-000037000000}">
      <text>
        <r>
          <rPr>
            <sz val="11"/>
            <rFont val="Calibri"/>
          </rPr>
          <t>The vCenter Server must enforce a 90-day maximum password lifetime restriction.</t>
        </r>
      </text>
    </comment>
    <comment ref="G92" authorId="0" shapeId="0" xr:uid="{00000000-0006-0000-0800-000038000000}">
      <text>
        <r>
          <rPr>
            <sz val="11"/>
            <rFont val="Calibri"/>
          </rPr>
          <t>The ESXi host must enforce password complexity by configuring a password quality policy.</t>
        </r>
      </text>
    </comment>
    <comment ref="H92" authorId="0" shapeId="0" xr:uid="{00000000-0006-0000-0800-000039000000}">
      <text>
        <r>
          <rPr>
            <sz val="11"/>
            <rFont val="Calibri"/>
          </rPr>
          <t>The Photon operating system must enforce password complexity by requiring that at least one uppercase character be used.</t>
        </r>
      </text>
    </comment>
    <comment ref="I92" authorId="0" shapeId="0" xr:uid="{00000000-0006-0000-0800-00003A000000}">
      <text>
        <r>
          <rPr>
            <sz val="11"/>
            <rFont val="Calibri"/>
          </rPr>
          <t>The Photon operating system must enforce password complexity by requiring that at least one lowercase character be used.</t>
        </r>
      </text>
    </comment>
    <comment ref="J92" authorId="0" shapeId="0" xr:uid="{00000000-0006-0000-0800-00003B000000}">
      <text>
        <r>
          <rPr>
            <sz val="11"/>
            <rFont val="Calibri"/>
          </rPr>
          <t>The Photon operating system must enforce password complexity by requiring that at least one numeric character be used.</t>
        </r>
      </text>
    </comment>
    <comment ref="K92" authorId="0" shapeId="0" xr:uid="{00000000-0006-0000-0800-00003C000000}">
      <text>
        <r>
          <rPr>
            <sz val="11"/>
            <rFont val="Calibri"/>
          </rPr>
          <t>The Photon operating system must enforce a minimum 15-character password length.</t>
        </r>
      </text>
    </comment>
    <comment ref="L92" authorId="0" shapeId="0" xr:uid="{00000000-0006-0000-0800-00003D000000}">
      <text>
        <r>
          <rPr>
            <sz val="11"/>
            <rFont val="Calibri"/>
          </rPr>
          <t>The Photon operating system must enforce password complexity by requiring that at least one special character be used.</t>
        </r>
      </text>
    </comment>
    <comment ref="M92" authorId="0" shapeId="0" xr:uid="{00000000-0006-0000-0800-00003E000000}">
      <text>
        <r>
          <rPr>
            <sz val="11"/>
            <rFont val="Calibri"/>
          </rPr>
          <t>The Photon operating system must prevent the use of dictionary words for passwords.</t>
        </r>
      </text>
    </comment>
    <comment ref="N92" authorId="0" shapeId="0" xr:uid="{00000000-0006-0000-0800-00003F000000}">
      <text>
        <r>
          <rPr>
            <sz val="11"/>
            <rFont val="Calibri"/>
          </rPr>
          <t>The Photon operating system must be configured to use the pam_pwquality.so module.</t>
        </r>
      </text>
    </comment>
    <comment ref="O92" authorId="0" shapeId="0" xr:uid="{00000000-0006-0000-0800-000040000000}">
      <text>
        <r>
          <rPr>
            <sz val="11"/>
            <rFont val="Calibri"/>
          </rPr>
          <t>The Photon operating system must enforce password complexity on the root account.</t>
        </r>
      </text>
    </comment>
    <comment ref="P92" authorId="0" shapeId="0" xr:uid="{00000000-0006-0000-0800-000041000000}">
      <text>
        <r>
          <rPr>
            <sz val="11"/>
            <rFont val="Calibri"/>
          </rPr>
          <t>The vCenter Server passwords must be at least 15 characters in length.</t>
        </r>
      </text>
    </comment>
    <comment ref="Q92" authorId="0" shapeId="0" xr:uid="{00000000-0006-0000-0800-000042000000}">
      <text>
        <r>
          <rPr>
            <sz val="11"/>
            <rFont val="Calibri"/>
          </rPr>
          <t>The vCenter Server passwords must contain at least one uppercase character.</t>
        </r>
      </text>
    </comment>
    <comment ref="R92" authorId="0" shapeId="0" xr:uid="{00000000-0006-0000-0800-000043000000}">
      <text>
        <r>
          <rPr>
            <sz val="11"/>
            <rFont val="Calibri"/>
          </rPr>
          <t>The vCenter Server passwords must contain at least one lowercase character.</t>
        </r>
      </text>
    </comment>
    <comment ref="S92" authorId="0" shapeId="0" xr:uid="{00000000-0006-0000-0800-000044000000}">
      <text>
        <r>
          <rPr>
            <sz val="11"/>
            <rFont val="Calibri"/>
          </rPr>
          <t>The vCenter Server passwords must contain at least one numeric character.</t>
        </r>
      </text>
    </comment>
    <comment ref="T92" authorId="0" shapeId="0" xr:uid="{00000000-0006-0000-0800-000045000000}">
      <text>
        <r>
          <rPr>
            <sz val="11"/>
            <rFont val="Calibri"/>
          </rPr>
          <t>The vCenter Server passwords must contain at least one special character.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ESXi host must configure the firewall to restrict access to services running on the host.</t>
        </r>
      </text>
    </comment>
    <comment ref="L16" authorId="0" shapeId="0" xr:uid="{00000000-0006-0000-0A00-000002000000}">
      <text>
        <r>
          <rPr>
            <sz val="11"/>
            <rFont val="Calibri"/>
          </rPr>
          <t>The ESXi host must configure the firewall to block network traffic by default.</t>
        </r>
      </text>
    </comment>
    <comment ref="M16" authorId="0" shapeId="0" xr:uid="{00000000-0006-0000-0A00-000003000000}">
      <text>
        <r>
          <rPr>
            <sz val="11"/>
            <rFont val="Calibri"/>
          </rPr>
          <t>The ESXi host must configure the firewall to restrict access to services running on the host.</t>
        </r>
      </text>
    </comment>
    <comment ref="L17" authorId="0" shapeId="0" xr:uid="{00000000-0006-0000-0A00-000004000000}">
      <text>
        <r>
          <rPr>
            <sz val="11"/>
            <rFont val="Calibri"/>
          </rPr>
          <t>The ESXi host must configure the firewall to block network traffic by default.</t>
        </r>
      </text>
    </comment>
    <comment ref="M17" authorId="0" shapeId="0" xr:uid="{00000000-0006-0000-0A00-000005000000}">
      <text>
        <r>
          <rPr>
            <sz val="11"/>
            <rFont val="Calibri"/>
          </rPr>
          <t>The vCenter Server must be isolated from the public internet but must still allow for patch notification and delivery.</t>
        </r>
      </text>
    </comment>
    <comment ref="L22" authorId="0" shapeId="0" xr:uid="{00000000-0006-0000-0A00-000006000000}">
      <text>
        <r>
          <rPr>
            <sz val="11"/>
            <rFont val="Calibri"/>
          </rPr>
          <t>The ESXi host must configure virtual switch security policies to reject forged transmits.</t>
        </r>
      </text>
    </comment>
    <comment ref="M22" authorId="0" shapeId="0" xr:uid="{00000000-0006-0000-0A00-000009000000}">
      <text>
        <r>
          <rPr>
            <sz val="11"/>
            <rFont val="Calibri"/>
          </rPr>
          <t>The ESXi host must configure virtual switch security policies to reject Media Access Control (MAC) address changes.</t>
        </r>
      </text>
    </comment>
    <comment ref="N22" authorId="0" shapeId="0" xr:uid="{00000000-0006-0000-0A00-000007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O22" authorId="0" shapeId="0" xr:uid="{00000000-0006-0000-0A00-000008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L35" authorId="0" shapeId="0" xr:uid="{00000000-0006-0000-0A00-00000A000000}">
      <text>
        <r>
          <rPr>
            <sz val="11"/>
            <rFont val="Calibri"/>
          </rPr>
          <t>Virtual machines (VMs) must disable 3D features when not required.</t>
        </r>
      </text>
    </comment>
    <comment ref="M35" authorId="0" shapeId="0" xr:uid="{00000000-0006-0000-0A00-00002F000000}">
      <text>
        <r>
          <rPr>
            <sz val="11"/>
            <rFont val="Calibri"/>
          </rPr>
          <t>The ESXi host must be configured to disable nonessential capabilities by disabling the Managed Object Browser (MOB).</t>
        </r>
      </text>
    </comment>
    <comment ref="N35" authorId="0" shapeId="0" xr:uid="{00000000-0006-0000-0A00-000030000000}">
      <text>
        <r>
          <rPr>
            <sz val="11"/>
            <rFont val="Calibri"/>
          </rPr>
          <t>The ESXi host Secure Shell (SSH) daemon must ignore .rhosts files.</t>
        </r>
      </text>
    </comment>
    <comment ref="O35" authorId="0" shapeId="0" xr:uid="{00000000-0006-0000-0A00-000031000000}">
      <text>
        <r>
          <rPr>
            <sz val="11"/>
            <rFont val="Calibri"/>
          </rPr>
          <t>The ESXi host must be configured to disable nonessential capabilities by disabling Secure Shell (SSH).</t>
        </r>
      </text>
    </comment>
    <comment ref="P35" authorId="0" shapeId="0" xr:uid="{00000000-0006-0000-0A00-00000B000000}">
      <text>
        <r>
          <rPr>
            <sz val="11"/>
            <rFont val="Calibri"/>
          </rPr>
          <t>The ESXi host must be configured to disable nonessential capabilities by disabling the ESXi shell.</t>
        </r>
      </text>
    </comment>
    <comment ref="Q35" authorId="0" shapeId="0" xr:uid="{00000000-0006-0000-0A00-00000C000000}">
      <text>
        <r>
          <rPr>
            <sz val="11"/>
            <rFont val="Calibri"/>
          </rPr>
          <t>The ESXi host Secure Shell (SSH) daemon must not allow host-based authentication.</t>
        </r>
      </text>
    </comment>
    <comment ref="R35" authorId="0" shapeId="0" xr:uid="{00000000-0006-0000-0A00-00000D000000}">
      <text>
        <r>
          <rPr>
            <sz val="11"/>
            <rFont val="Calibri"/>
          </rPr>
          <t>The ESXi host Secure Shell (SSH) daemon must be configured to not allow gateway ports.</t>
        </r>
      </text>
    </comment>
    <comment ref="S35" authorId="0" shapeId="0" xr:uid="{00000000-0006-0000-0A00-00000E000000}">
      <text>
        <r>
          <rPr>
            <sz val="11"/>
            <rFont val="Calibri"/>
          </rPr>
          <t>The ESXi host Secure Shell (SSH) daemon must not permit tunnels.</t>
        </r>
      </text>
    </comment>
    <comment ref="T35" authorId="0" shapeId="0" xr:uid="{00000000-0006-0000-0A00-00000F000000}">
      <text>
        <r>
          <rPr>
            <sz val="11"/>
            <rFont val="Calibri"/>
          </rPr>
          <t>The ESXi host must disable Simple Network Management Protocol (SNMP) v1 and v2c.</t>
        </r>
      </text>
    </comment>
    <comment ref="U35" authorId="0" shapeId="0" xr:uid="{00000000-0006-0000-0A00-000010000000}">
      <text>
        <r>
          <rPr>
            <sz val="11"/>
            <rFont val="Calibri"/>
          </rPr>
          <t>The ESXi Common Information Model (CIM) service must be disabled.</t>
        </r>
      </text>
    </comment>
    <comment ref="V35" authorId="0" shapeId="0" xr:uid="{00000000-0006-0000-0A00-000011000000}">
      <text>
        <r>
          <rPr>
            <sz val="11"/>
            <rFont val="Calibri"/>
          </rPr>
          <t>The ESXi host Secure Shell (SSH) daemon must disable port forwarding.</t>
        </r>
      </text>
    </comment>
    <comment ref="W35" authorId="0" shapeId="0" xr:uid="{00000000-0006-0000-0A00-000012000000}">
      <text>
        <r>
          <rPr>
            <sz val="11"/>
            <rFont val="Calibri"/>
          </rPr>
          <t>The ESXi host OpenSLP service must be disabled.</t>
        </r>
      </text>
    </comment>
    <comment ref="X35" authorId="0" shapeId="0" xr:uid="{00000000-0006-0000-0A00-000013000000}">
      <text>
        <r>
          <rPr>
            <sz val="11"/>
            <rFont val="Calibri"/>
          </rPr>
          <t>The Photon operating system must not have the telnet package installed.</t>
        </r>
      </text>
    </comment>
    <comment ref="Y35" authorId="0" shapeId="0" xr:uid="{00000000-0006-0000-0A00-000014000000}">
      <text>
        <r>
          <rPr>
            <sz val="11"/>
            <rFont val="Calibri"/>
          </rPr>
          <t>The Photon operating system must configure Secure Shell (SSH) to disallow HostbasedAuthentication.</t>
        </r>
      </text>
    </comment>
    <comment ref="Z35" authorId="0" shapeId="0" xr:uid="{00000000-0006-0000-0A00-000015000000}">
      <text>
        <r>
          <rPr>
            <sz val="11"/>
            <rFont val="Calibri"/>
          </rPr>
          <t>The Photon operating system must disable the debug-shell service.</t>
        </r>
      </text>
    </comment>
    <comment ref="AA35" authorId="0" shapeId="0" xr:uid="{00000000-0006-0000-0A00-000016000000}">
      <text>
        <r>
          <rPr>
            <sz val="11"/>
            <rFont val="Calibri"/>
          </rPr>
          <t>The Photon operating system must configure Secure Shell (SSH) to disallow Generic Security Service Application Program Interface (GSSAPI) authentication.</t>
        </r>
      </text>
    </comment>
    <comment ref="AB35" authorId="0" shapeId="0" xr:uid="{00000000-0006-0000-0A00-000017000000}">
      <text>
        <r>
          <rPr>
            <sz val="11"/>
            <rFont val="Calibri"/>
          </rPr>
          <t>The Photon operating system must configure Secure Shell (SSH) to disable X11 forwarding.</t>
        </r>
      </text>
    </comment>
    <comment ref="AC35" authorId="0" shapeId="0" xr:uid="{00000000-0006-0000-0A00-000018000000}">
      <text>
        <r>
          <rPr>
            <sz val="11"/>
            <rFont val="Calibri"/>
          </rPr>
          <t>The Photon operating system must configure Secure Shell (SSH) to disallow Kerberos authentication.</t>
        </r>
      </text>
    </comment>
    <comment ref="AD35" authorId="0" shapeId="0" xr:uid="{00000000-0006-0000-0A00-000019000000}">
      <text>
        <r>
          <rPr>
            <sz val="11"/>
            <rFont val="Calibri"/>
          </rPr>
          <t>The Photon operating system must configure Secure Shell (SSH) to restrict AllowTcpForwarding.</t>
        </r>
      </text>
    </comment>
    <comment ref="AE35" authorId="0" shapeId="0" xr:uid="{00000000-0006-0000-0A00-00001A000000}">
      <text>
        <r>
          <rPr>
            <sz val="11"/>
            <rFont val="Calibri"/>
          </rPr>
          <t>The vCenter server must disable SNMPv1/2 receivers.</t>
        </r>
      </text>
    </comment>
    <comment ref="AF35" authorId="0" shapeId="0" xr:uid="{00000000-0006-0000-0A00-00001B000000}">
      <text>
        <r>
          <rPr>
            <sz val="11"/>
            <rFont val="Calibri"/>
          </rPr>
          <t>The vCenter Server must disable the distributed virtual switch health check.</t>
        </r>
      </text>
    </comment>
    <comment ref="AG35" authorId="0" shapeId="0" xr:uid="{00000000-0006-0000-0A00-00001C000000}">
      <text>
        <r>
          <rPr>
            <sz val="11"/>
            <rFont val="Calibri"/>
          </rPr>
          <t>The vCenter Server must disable Username/Password and Windows Integrated Authentication.</t>
        </r>
      </text>
    </comment>
    <comment ref="AH35" authorId="0" shapeId="0" xr:uid="{00000000-0006-0000-0A00-00001D000000}">
      <text>
        <r>
          <rPr>
            <sz val="11"/>
            <rFont val="Calibri"/>
          </rPr>
          <t>The vCenter Server must disable Secure Shell (SSH) access.</t>
        </r>
      </text>
    </comment>
    <comment ref="AI35" authorId="0" shapeId="0" xr:uid="{00000000-0006-0000-0A00-00001E000000}">
      <text>
        <r>
          <rPr>
            <sz val="11"/>
            <rFont val="Calibri"/>
          </rPr>
          <t>The vCenter STS service shutdown port must be disabled.</t>
        </r>
      </text>
    </comment>
    <comment ref="AJ35" authorId="0" shapeId="0" xr:uid="{00000000-0006-0000-0A00-00001F000000}">
      <text>
        <r>
          <rPr>
            <sz val="11"/>
            <rFont val="Calibri"/>
          </rPr>
          <t>The vCenter STS service must have Autodeploy disabled.</t>
        </r>
      </text>
    </comment>
    <comment ref="AK35" authorId="0" shapeId="0" xr:uid="{00000000-0006-0000-0A00-000020000000}">
      <text>
        <r>
          <rPr>
            <sz val="11"/>
            <rFont val="Calibri"/>
          </rPr>
          <t>The vCenter STS service example applications must be removed.</t>
        </r>
      </text>
    </comment>
    <comment ref="AL35" authorId="0" shapeId="0" xr:uid="{00000000-0006-0000-0A00-000021000000}">
      <text>
        <r>
          <rPr>
            <sz val="11"/>
            <rFont val="Calibri"/>
          </rPr>
          <t>The vCenter STS service default ROOT web application must be removed.</t>
        </r>
      </text>
    </comment>
    <comment ref="AM35" authorId="0" shapeId="0" xr:uid="{00000000-0006-0000-0A00-000022000000}">
      <text>
        <r>
          <rPr>
            <sz val="11"/>
            <rFont val="Calibri"/>
          </rPr>
          <t>The vCenter STS service default documentation must be removed.</t>
        </r>
      </text>
    </comment>
    <comment ref="AN35" authorId="0" shapeId="0" xr:uid="{00000000-0006-0000-0A00-000023000000}">
      <text>
        <r>
          <rPr>
            <sz val="11"/>
            <rFont val="Calibri"/>
          </rPr>
          <t>The vCenter STS service manager webapp must be removed.</t>
        </r>
      </text>
    </comment>
    <comment ref="AO35" authorId="0" shapeId="0" xr:uid="{00000000-0006-0000-0A00-000024000000}">
      <text>
        <r>
          <rPr>
            <sz val="11"/>
            <rFont val="Calibri"/>
          </rPr>
          <t>The vCenter STS service host-manager webapp must be removed.</t>
        </r>
      </text>
    </comment>
    <comment ref="AP35" authorId="0" shapeId="0" xr:uid="{00000000-0006-0000-0A00-000025000000}">
      <text>
        <r>
          <rPr>
            <sz val="11"/>
            <rFont val="Calibri"/>
          </rPr>
          <t>The vCenter ESX Agent Manager service shutdown port must be disabled.</t>
        </r>
      </text>
    </comment>
    <comment ref="AQ35" authorId="0" shapeId="0" xr:uid="{00000000-0006-0000-0A00-000026000000}">
      <text>
        <r>
          <rPr>
            <sz val="11"/>
            <rFont val="Calibri"/>
          </rPr>
          <t>The vCenter ESX Agent Manager service must have Autodeploy disabled.</t>
        </r>
      </text>
    </comment>
    <comment ref="AR35" authorId="0" shapeId="0" xr:uid="{00000000-0006-0000-0A00-000027000000}">
      <text>
        <r>
          <rPr>
            <sz val="11"/>
            <rFont val="Calibri"/>
          </rPr>
          <t>The vCenter ESX Agent Manager service example applications must be removed.</t>
        </r>
      </text>
    </comment>
    <comment ref="AS35" authorId="0" shapeId="0" xr:uid="{00000000-0006-0000-0A00-000028000000}">
      <text>
        <r>
          <rPr>
            <sz val="11"/>
            <rFont val="Calibri"/>
          </rPr>
          <t>The vCenter ESX Agent Manager service default ROOT web application must be removed.</t>
        </r>
      </text>
    </comment>
    <comment ref="AT35" authorId="0" shapeId="0" xr:uid="{00000000-0006-0000-0A00-000029000000}">
      <text>
        <r>
          <rPr>
            <sz val="11"/>
            <rFont val="Calibri"/>
          </rPr>
          <t>The vCenter ESX Agent Manager service default documentation must be removed.</t>
        </r>
      </text>
    </comment>
    <comment ref="AU35" authorId="0" shapeId="0" xr:uid="{00000000-0006-0000-0A00-00002A000000}">
      <text>
        <r>
          <rPr>
            <sz val="11"/>
            <rFont val="Calibri"/>
          </rPr>
          <t>The vCenter ESX Agent Manager service manager webapp must be removed.</t>
        </r>
      </text>
    </comment>
    <comment ref="AV35" authorId="0" shapeId="0" xr:uid="{00000000-0006-0000-0A00-00002B000000}">
      <text>
        <r>
          <rPr>
            <sz val="11"/>
            <rFont val="Calibri"/>
          </rPr>
          <t>The vCenter ESX Agent Manager service host-manager webapp must be removed.</t>
        </r>
      </text>
    </comment>
    <comment ref="AW35" authorId="0" shapeId="0" xr:uid="{00000000-0006-0000-0A00-00002C000000}">
      <text>
        <r>
          <rPr>
            <sz val="11"/>
            <rFont val="Calibri"/>
          </rPr>
          <t>The vCenter Lookup service shutdown port must be disabled.</t>
        </r>
      </text>
    </comment>
    <comment ref="AX35" authorId="0" shapeId="0" xr:uid="{00000000-0006-0000-0A00-00002D000000}">
      <text>
        <r>
          <rPr>
            <sz val="11"/>
            <rFont val="Calibri"/>
          </rPr>
          <t>The vCenter Lookup service must have Autodeploy disabled.</t>
        </r>
      </text>
    </comment>
    <comment ref="AY35" authorId="0" shapeId="0" xr:uid="{00000000-0006-0000-0A00-00002E000000}">
      <text>
        <r>
          <rPr>
            <sz val="11"/>
            <rFont val="Calibri"/>
          </rPr>
          <t>The vCenter Lookup service example applications must be removed.</t>
        </r>
      </text>
    </comment>
    <comment ref="L36" authorId="0" shapeId="0" xr:uid="{00000000-0006-0000-0A00-000032000000}">
      <text>
        <r>
          <rPr>
            <sz val="11"/>
            <rFont val="Calibri"/>
          </rPr>
          <t>The vCenter server must enforce SNMPv3 security features where SNMP is required.</t>
        </r>
      </text>
    </comment>
    <comment ref="L73" authorId="0" shapeId="0" xr:uid="{00000000-0006-0000-0A00-000033000000}">
      <text>
        <r>
          <rPr>
            <sz val="11"/>
            <rFont val="Calibri"/>
          </rPr>
          <t>The vCenter Server must have new Key Encryption Keys (KEKs) reissued at regular intervals for vSAN encrypted datastore(s).</t>
        </r>
      </text>
    </comment>
    <comment ref="L84" authorId="0" shapeId="0" xr:uid="{00000000-0006-0000-0A00-000034000000}">
      <text>
        <r>
          <rPr>
            <sz val="11"/>
            <rFont val="Calibri"/>
          </rPr>
          <t>Virtual machines (VMs) must enable encryption for vMotion.</t>
        </r>
      </text>
    </comment>
    <comment ref="M84" authorId="0" shapeId="0" xr:uid="{00000000-0006-0000-0A00-000035000000}">
      <text>
        <r>
          <rPr>
            <sz val="11"/>
            <rFont val="Calibri"/>
          </rPr>
          <t>Virtual machines (VMs) must enable encryption for Fault Tolerance.</t>
        </r>
      </text>
    </comment>
    <comment ref="N84" authorId="0" shapeId="0" xr:uid="{00000000-0006-0000-0A00-000036000000}">
      <text>
        <r>
          <rPr>
            <sz val="11"/>
            <rFont val="Calibri"/>
          </rPr>
          <t>The ESXi host Secure Shell (SSH) daemon must use FIPS 140-2 validated cryptographic modules to protect the confidentiality of remote access sessions.</t>
        </r>
      </text>
    </comment>
    <comment ref="O84" authorId="0" shapeId="0" xr:uid="{00000000-0006-0000-0A00-000037000000}">
      <text>
        <r>
          <rPr>
            <sz val="11"/>
            <rFont val="Calibri"/>
          </rPr>
          <t>The ESXi host must protect the confidentiality and integrity of transmitted information by isolating vMotion traffic.</t>
        </r>
      </text>
    </comment>
    <comment ref="P84" authorId="0" shapeId="0" xr:uid="{00000000-0006-0000-0A00-000038000000}">
      <text>
        <r>
          <rPr>
            <sz val="11"/>
            <rFont val="Calibri"/>
          </rPr>
          <t>The ESXi host Secure Shell (SSH) daemon must be configured to only use FIPS 140-2 validated ciphers.</t>
        </r>
      </text>
    </comment>
    <comment ref="Q84" authorId="0" shapeId="0" xr:uid="{00000000-0006-0000-0A00-000039000000}">
      <text>
        <r>
          <rPr>
            <sz val="11"/>
            <rFont val="Calibri"/>
          </rPr>
          <t>The Photon operating system must have the OpenSSL FIPS provider installed to protect the confidentiality of remote access sessions.</t>
        </r>
      </text>
    </comment>
    <comment ref="R84" authorId="0" shapeId="0" xr:uid="{00000000-0006-0000-0A00-00003A00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S84" authorId="0" shapeId="0" xr:uid="{00000000-0006-0000-0A00-00003B000000}">
      <text>
        <r>
          <rPr>
            <sz val="11"/>
            <rFont val="Calibri"/>
          </rPr>
          <t>The Photon operating system must implement only approved ciphers to protect the integrity of remote access sessions.</t>
        </r>
      </text>
    </comment>
    <comment ref="T84" authorId="0" shapeId="0" xr:uid="{00000000-0006-0000-0A00-00003C00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U84" authorId="0" shapeId="0" xr:uid="{00000000-0006-0000-0A00-00003D000000}">
      <text>
        <r>
          <rPr>
            <sz val="11"/>
            <rFont val="Calibri"/>
          </rPr>
          <t>The Photon operating system must implement only approved Message Authentication Codes (MACs) to protect the integrity of remote access sessions.</t>
        </r>
      </text>
    </comment>
    <comment ref="V84" authorId="0" shapeId="0" xr:uid="{00000000-0006-0000-0A00-00003E000000}">
      <text>
        <r>
          <rPr>
            <sz val="11"/>
            <rFont val="Calibri"/>
          </rPr>
          <t>The vCenter Server must enable FIPS-validated cryptography.</t>
        </r>
      </text>
    </comment>
    <comment ref="W84" authorId="0" shapeId="0" xr:uid="{00000000-0006-0000-0A00-00003F000000}">
      <text>
        <r>
          <rPr>
            <sz val="11"/>
            <rFont val="Calibri"/>
          </rPr>
          <t>The vCenter Server must use secure Lightweight Directory Access Protocol (LDAPS) when adding an LDAP identity source.</t>
        </r>
      </text>
    </comment>
    <comment ref="X84" authorId="0" shapeId="0" xr:uid="{00000000-0006-0000-0A00-000040000000}">
      <text>
        <r>
          <rPr>
            <sz val="11"/>
            <rFont val="Calibri"/>
          </rPr>
          <t>The vCenter Server must enable data in transit encryption for vSAN.</t>
        </r>
      </text>
    </comment>
    <comment ref="Y84" authorId="0" shapeId="0" xr:uid="{00000000-0006-0000-0A00-000041000000}">
      <text>
        <r>
          <rPr>
            <sz val="11"/>
            <rFont val="Calibri"/>
          </rPr>
          <t>The vCenter VAMI service must disable client initiated TLS renegotiation.</t>
        </r>
      </text>
    </comment>
    <comment ref="Z84" authorId="0" shapeId="0" xr:uid="{00000000-0006-0000-0A00-000042000000}">
      <text>
        <r>
          <rPr>
            <sz val="11"/>
            <rFont val="Calibri"/>
          </rPr>
          <t>The vCenter VAMI service must implement HTTP Strict Transport Security (HSTS).</t>
        </r>
      </text>
    </comment>
    <comment ref="AA84" authorId="0" shapeId="0" xr:uid="{00000000-0006-0000-0A00-000043000000}">
      <text>
        <r>
          <rPr>
            <sz val="11"/>
            <rFont val="Calibri"/>
          </rPr>
          <t>The ESXi host must use DOD-approved encryption to protect the confidentiality of network sessions.</t>
        </r>
      </text>
    </comment>
    <comment ref="AB84" authorId="0" shapeId="0" xr:uid="{00000000-0006-0000-0A00-000044000000}">
      <text>
        <r>
          <rPr>
            <sz val="11"/>
            <rFont val="Calibri"/>
          </rPr>
          <t>The vCenter Server must use DOD-approved encryption to protect the confidentiality of network sessions.</t>
        </r>
      </text>
    </comment>
    <comment ref="L119" authorId="0" shapeId="0" xr:uid="{00000000-0006-0000-0A00-000045000000}">
      <text>
        <r>
          <rPr>
            <sz val="11"/>
            <rFont val="Calibri"/>
          </rPr>
          <t>The ESXi host must have all security patches and updates installed.</t>
        </r>
      </text>
    </comment>
    <comment ref="L137" authorId="0" shapeId="0" xr:uid="{00000000-0006-0000-0A00-000046000000}">
      <text>
        <r>
          <rPr>
            <sz val="11"/>
            <rFont val="Calibri"/>
          </rPr>
          <t>The vCenter Server user roles must be verified.</t>
        </r>
      </text>
    </comment>
    <comment ref="M137" authorId="0" shapeId="0" xr:uid="{00000000-0006-0000-0A00-000047000000}">
      <text>
        <r>
          <rPr>
            <sz val="11"/>
            <rFont val="Calibri"/>
          </rPr>
          <t>The vCenter Server must restrict access to the default roles with cryptographic permissions.</t>
        </r>
      </text>
    </comment>
    <comment ref="N137" authorId="0" shapeId="0" xr:uid="{00000000-0006-0000-0A00-000048000000}">
      <text>
        <r>
          <rPr>
            <sz val="11"/>
            <rFont val="Calibri"/>
          </rPr>
          <t>The vCenter Server must restrict access to cryptographic permissions.</t>
        </r>
      </text>
    </comment>
    <comment ref="L145" authorId="0" shapeId="0" xr:uid="{00000000-0006-0000-0A00-000049000000}">
      <text>
        <r>
          <rPr>
            <sz val="11"/>
            <rFont val="Calibri"/>
          </rPr>
          <t>The vCenter Server user roles must be verified.</t>
        </r>
      </text>
    </comment>
    <comment ref="L152" authorId="0" shapeId="0" xr:uid="{00000000-0006-0000-0A00-00004A000000}">
      <text>
        <r>
          <rPr>
            <sz val="11"/>
            <rFont val="Calibri"/>
          </rPr>
          <t>The ESXi host must uniquely identify and must authenticate organizational users by using Active Directory.</t>
        </r>
      </text>
    </comment>
    <comment ref="M152" authorId="0" shapeId="0" xr:uid="{00000000-0006-0000-0A00-00004B000000}">
      <text>
        <r>
          <rPr>
            <sz val="11"/>
            <rFont val="Calibri"/>
          </rPr>
          <t>The vCenter Server must uniquely identify and authenticate users or processes acting on behalf of users.</t>
        </r>
      </text>
    </comment>
    <comment ref="N152" authorId="0" shapeId="0" xr:uid="{00000000-0006-0000-0A00-00004C000000}">
      <text>
        <r>
          <rPr>
            <sz val="11"/>
            <rFont val="Calibri"/>
          </rPr>
          <t>The vCenter Server must separate authentication and authorization for administrators.</t>
        </r>
      </text>
    </comment>
    <comment ref="L153" authorId="0" shapeId="0" xr:uid="{00000000-0006-0000-0A00-00004D000000}">
      <text>
        <r>
          <rPr>
            <sz val="11"/>
            <rFont val="Calibri"/>
          </rPr>
          <t>The vCenter Server must use unique service accounts when applications connect to vCenter.</t>
        </r>
      </text>
    </comment>
    <comment ref="L159" authorId="0" shapeId="0" xr:uid="{00000000-0006-0000-0A00-00004E000000}">
      <text>
        <r>
          <rPr>
            <sz val="11"/>
            <rFont val="Calibri"/>
          </rPr>
          <t>Virtual machines (VMs) must be configured to lock when the last console connection is closed.</t>
        </r>
      </text>
    </comment>
    <comment ref="M159" authorId="0" shapeId="0" xr:uid="{00000000-0006-0000-0A00-00004F000000}">
      <text>
        <r>
          <rPr>
            <sz val="11"/>
            <rFont val="Calibri"/>
          </rPr>
          <t>The ESXi host client must be configured with an idle session timeout.</t>
        </r>
      </text>
    </comment>
    <comment ref="N159" authorId="0" shapeId="0" xr:uid="{00000000-0006-0000-0A00-000050000000}">
      <text>
        <r>
          <rPr>
            <sz val="11"/>
            <rFont val="Calibri"/>
          </rPr>
          <t>The ESXi host must set a timeout to automatically end idle shell sessions after fifteen minutes.</t>
        </r>
      </text>
    </comment>
    <comment ref="O159" authorId="0" shapeId="0" xr:uid="{00000000-0006-0000-0A00-000051000000}">
      <text>
        <r>
          <rPr>
            <sz val="11"/>
            <rFont val="Calibri"/>
          </rPr>
          <t>The ESXi host must automatically stop shell services after 10 minutes.</t>
        </r>
      </text>
    </comment>
    <comment ref="P159" authorId="0" shapeId="0" xr:uid="{00000000-0006-0000-0A00-000052000000}">
      <text>
        <r>
          <rPr>
            <sz val="11"/>
            <rFont val="Calibri"/>
          </rPr>
          <t>The ESXi host must set a timeout to automatically end idle DCUI sessions after 10 minutes.</t>
        </r>
      </text>
    </comment>
    <comment ref="Q159" authorId="0" shapeId="0" xr:uid="{00000000-0006-0000-0A00-000053000000}">
      <text>
        <r>
          <rPr>
            <sz val="11"/>
            <rFont val="Calibri"/>
          </rPr>
          <t>The ESXi host Secure Shell (SSH) daemon must set a timeout count on idle sessions.</t>
        </r>
      </text>
    </comment>
    <comment ref="R159" authorId="0" shapeId="0" xr:uid="{00000000-0006-0000-0A00-000054000000}">
      <text>
        <r>
          <rPr>
            <sz val="11"/>
            <rFont val="Calibri"/>
          </rPr>
          <t>The ESXi host Secure Shell (SSH) daemon must set a timeout interval on idle sessions.</t>
        </r>
      </text>
    </comment>
    <comment ref="S159" authorId="0" shapeId="0" xr:uid="{00000000-0006-0000-0A00-000055000000}">
      <text>
        <r>
          <rPr>
            <sz val="11"/>
            <rFont val="Calibri"/>
          </rPr>
          <t>The ESXi host must configure a session timeout for the vSphere API.</t>
        </r>
      </text>
    </comment>
    <comment ref="T159" authorId="0" shapeId="0" xr:uid="{00000000-0006-0000-0A00-000056000000}">
      <text>
        <r>
          <rPr>
            <sz val="11"/>
            <rFont val="Calibri"/>
          </rPr>
          <t>The Photon operating system must terminate idle Secure Shell (SSH) sessions after 15 minutes.</t>
        </r>
      </text>
    </comment>
    <comment ref="U159" authorId="0" shapeId="0" xr:uid="{00000000-0006-0000-0A00-000057000000}">
      <text>
        <r>
          <rPr>
            <sz val="11"/>
            <rFont val="Calibri"/>
          </rPr>
          <t>The operating system must automatically terminate a user session after inactivity time-outs have expired.</t>
        </r>
      </text>
    </comment>
    <comment ref="V159" authorId="0" shapeId="0" xr:uid="{00000000-0006-0000-0A00-000058000000}">
      <text>
        <r>
          <rPr>
            <sz val="11"/>
            <rFont val="Calibri"/>
          </rPr>
          <t>The Photon operating system must terminate idle Secure Shell (SSH) sessions.</t>
        </r>
      </text>
    </comment>
    <comment ref="W159" authorId="0" shapeId="0" xr:uid="{00000000-0006-0000-0A00-000059000000}">
      <text>
        <r>
          <rPr>
            <sz val="11"/>
            <rFont val="Calibri"/>
          </rPr>
          <t>The vCenter Server must terminate vSphere Client sessions after 15 minutes of inactivity.</t>
        </r>
      </text>
    </comment>
    <comment ref="X159" authorId="0" shapeId="0" xr:uid="{00000000-0006-0000-0A00-00005A000000}">
      <text>
        <r>
          <rPr>
            <sz val="11"/>
            <rFont val="Calibri"/>
          </rPr>
          <t>The vCenter STS service must set an inactive timeout for sessions.</t>
        </r>
      </text>
    </comment>
    <comment ref="Y159" authorId="0" shapeId="0" xr:uid="{00000000-0006-0000-0A00-00005B000000}">
      <text>
        <r>
          <rPr>
            <sz val="11"/>
            <rFont val="Calibri"/>
          </rPr>
          <t>The vCenter ESX Agent Manager service must set an inactive timeout for sessions.</t>
        </r>
      </text>
    </comment>
    <comment ref="Z159" authorId="0" shapeId="0" xr:uid="{00000000-0006-0000-0A00-00005C000000}">
      <text>
        <r>
          <rPr>
            <sz val="11"/>
            <rFont val="Calibri"/>
          </rPr>
          <t>The vCenter Lookup service must set an inactive timeout for sessions.</t>
        </r>
      </text>
    </comment>
    <comment ref="AA159" authorId="0" shapeId="0" xr:uid="{00000000-0006-0000-0A00-00005D000000}">
      <text>
        <r>
          <rPr>
            <sz val="11"/>
            <rFont val="Calibri"/>
          </rPr>
          <t>The vCenter Perfcharts service must set an inactive timeout for sessions.</t>
        </r>
      </text>
    </comment>
    <comment ref="AB159" authorId="0" shapeId="0" xr:uid="{00000000-0006-0000-0A00-00005E000000}">
      <text>
        <r>
          <rPr>
            <sz val="11"/>
            <rFont val="Calibri"/>
          </rPr>
          <t>The vCenter UI service must set an inactive timeout for sessions.</t>
        </r>
      </text>
    </comment>
    <comment ref="L161" authorId="0" shapeId="0" xr:uid="{00000000-0006-0000-0A00-00005F000000}">
      <text>
        <r>
          <rPr>
            <sz val="11"/>
            <rFont val="Calibri"/>
          </rPr>
          <t>The Photon operating system must configure Secure Shell (SSH) to disallow authentication with an empty password.</t>
        </r>
      </text>
    </comment>
    <comment ref="M161" authorId="0" shapeId="0" xr:uid="{00000000-0006-0000-0A00-000060000000}">
      <text>
        <r>
          <rPr>
            <sz val="11"/>
            <rFont val="Calibri"/>
          </rPr>
          <t>The Photon operating system must not allow empty passwords.</t>
        </r>
      </text>
    </comment>
    <comment ref="L162" authorId="0" shapeId="0" xr:uid="{00000000-0006-0000-0A00-000061000000}">
      <text>
        <r>
          <rPr>
            <sz val="11"/>
            <rFont val="Calibri"/>
          </rPr>
          <t>The operating system must store only encrypted representations of passwords.</t>
        </r>
      </text>
    </comment>
    <comment ref="L164" authorId="0" shapeId="0" xr:uid="{00000000-0006-0000-0A00-000062000000}">
      <text>
        <r>
          <rPr>
            <sz val="11"/>
            <rFont val="Calibri"/>
          </rPr>
          <t>The ESXi host must enforce the limit of three consecutive invalid logon attempts by a user.</t>
        </r>
      </text>
    </comment>
    <comment ref="M164" authorId="0" shapeId="0" xr:uid="{00000000-0006-0000-0A00-000063000000}">
      <text>
        <r>
          <rPr>
            <sz val="11"/>
            <rFont val="Calibri"/>
          </rPr>
          <t>The ESXi host must enforce an unlock timeout of 15 minutes after a user account is locked out.</t>
        </r>
      </text>
    </comment>
    <comment ref="N164" authorId="0" shapeId="0" xr:uid="{00000000-0006-0000-0A00-000064000000}">
      <text>
        <r>
          <rPr>
            <sz val="11"/>
            <rFont val="Calibri"/>
          </rPr>
          <t>The Photon operating system must enforce the limit of three consecutive invalid logon attempts by a user during a 15-minute time period.</t>
        </r>
      </text>
    </comment>
    <comment ref="O164" authorId="0" shapeId="0" xr:uid="{00000000-0006-0000-0A00-000065000000}">
      <text>
        <r>
          <rPr>
            <sz val="11"/>
            <rFont val="Calibri"/>
          </rPr>
          <t>The Photon operating system must automatically lock an account until the locked account is released by an administrator when three unsuccessful logon attempts in 15 minutes occur.</t>
        </r>
      </text>
    </comment>
    <comment ref="P164" authorId="0" shapeId="0" xr:uid="{00000000-0006-0000-0A00-000066000000}">
      <text>
        <r>
          <rPr>
            <sz val="11"/>
            <rFont val="Calibri"/>
          </rPr>
          <t>The Photon operating system must be configured to use the pam_faillock.so module.</t>
        </r>
      </text>
    </comment>
    <comment ref="Q164" authorId="0" shapeId="0" xr:uid="{00000000-0006-0000-0A00-000067000000}">
      <text>
        <r>
          <rPr>
            <sz val="11"/>
            <rFont val="Calibri"/>
          </rPr>
          <t>The Photon operating system must configure Secure Shell (SSH) to limit the number of allowed login attempts per connection.</t>
        </r>
      </text>
    </comment>
    <comment ref="R164" authorId="0" shapeId="0" xr:uid="{00000000-0006-0000-0A00-000068000000}">
      <text>
        <r>
          <rPr>
            <sz val="11"/>
            <rFont val="Calibri"/>
          </rPr>
          <t>The vCenter Server must enforce the limit of three consecutive invalid login attempts by a user.</t>
        </r>
      </text>
    </comment>
    <comment ref="S164" authorId="0" shapeId="0" xr:uid="{00000000-0006-0000-0A00-000069000000}">
      <text>
        <r>
          <rPr>
            <sz val="11"/>
            <rFont val="Calibri"/>
          </rPr>
          <t>The vCenter Server must set the interval for counting failed login attempts to at least 15 minutes.</t>
        </r>
      </text>
    </comment>
    <comment ref="T164" authorId="0" shapeId="0" xr:uid="{00000000-0006-0000-0A00-00006A000000}">
      <text>
        <r>
          <rPr>
            <sz val="11"/>
            <rFont val="Calibri"/>
          </rPr>
          <t>The vCenter Server must require an administrator to unlock an account locked due to excessive login failures.</t>
        </r>
      </text>
    </comment>
    <comment ref="L166" authorId="0" shapeId="0" xr:uid="{00000000-0006-0000-0A00-00006B000000}">
      <text>
        <r>
          <rPr>
            <sz val="11"/>
            <rFont val="Calibri"/>
          </rPr>
          <t>The ESXi host must enforce password complexity by configuring a password quality policy.</t>
        </r>
      </text>
    </comment>
    <comment ref="M166" authorId="0" shapeId="0" xr:uid="{00000000-0006-0000-0A00-00006C000000}">
      <text>
        <r>
          <rPr>
            <sz val="11"/>
            <rFont val="Calibri"/>
          </rPr>
          <t>The Photon operating system must enforce password complexity by requiring that at least one uppercase character be used.</t>
        </r>
      </text>
    </comment>
    <comment ref="N166" authorId="0" shapeId="0" xr:uid="{00000000-0006-0000-0A00-00006D000000}">
      <text>
        <r>
          <rPr>
            <sz val="11"/>
            <rFont val="Calibri"/>
          </rPr>
          <t>The Photon operating system must enforce password complexity by requiring that at least one lowercase character be used.</t>
        </r>
      </text>
    </comment>
    <comment ref="O166" authorId="0" shapeId="0" xr:uid="{00000000-0006-0000-0A00-00006E000000}">
      <text>
        <r>
          <rPr>
            <sz val="11"/>
            <rFont val="Calibri"/>
          </rPr>
          <t>The Photon operating system must enforce password complexity by requiring that at least one numeric character be used.</t>
        </r>
      </text>
    </comment>
    <comment ref="P166" authorId="0" shapeId="0" xr:uid="{00000000-0006-0000-0A00-00006F000000}">
      <text>
        <r>
          <rPr>
            <sz val="11"/>
            <rFont val="Calibri"/>
          </rPr>
          <t>The Photon operating system must enforce a minimum 15-character password length.</t>
        </r>
      </text>
    </comment>
    <comment ref="Q166" authorId="0" shapeId="0" xr:uid="{00000000-0006-0000-0A00-000070000000}">
      <text>
        <r>
          <rPr>
            <sz val="11"/>
            <rFont val="Calibri"/>
          </rPr>
          <t>The Photon operating system must enforce password complexity by requiring that at least one special character be used.</t>
        </r>
      </text>
    </comment>
    <comment ref="R166" authorId="0" shapeId="0" xr:uid="{00000000-0006-0000-0A00-000071000000}">
      <text>
        <r>
          <rPr>
            <sz val="11"/>
            <rFont val="Calibri"/>
          </rPr>
          <t>The Photon operating system must enforce password complexity on the root account.</t>
        </r>
      </text>
    </comment>
    <comment ref="S166" authorId="0" shapeId="0" xr:uid="{00000000-0006-0000-0A00-000072000000}">
      <text>
        <r>
          <rPr>
            <sz val="11"/>
            <rFont val="Calibri"/>
          </rPr>
          <t>The vCenter Server passwords must be at least 15 characters in length.</t>
        </r>
      </text>
    </comment>
    <comment ref="T166" authorId="0" shapeId="0" xr:uid="{00000000-0006-0000-0A00-000073000000}">
      <text>
        <r>
          <rPr>
            <sz val="11"/>
            <rFont val="Calibri"/>
          </rPr>
          <t>The vCenter Server passwords must contain at least one uppercase character.</t>
        </r>
      </text>
    </comment>
    <comment ref="U166" authorId="0" shapeId="0" xr:uid="{00000000-0006-0000-0A00-000074000000}">
      <text>
        <r>
          <rPr>
            <sz val="11"/>
            <rFont val="Calibri"/>
          </rPr>
          <t>The vCenter Server passwords must contain at least one lowercase character.</t>
        </r>
      </text>
    </comment>
    <comment ref="V166" authorId="0" shapeId="0" xr:uid="{00000000-0006-0000-0A00-000075000000}">
      <text>
        <r>
          <rPr>
            <sz val="11"/>
            <rFont val="Calibri"/>
          </rPr>
          <t>The vCenter Server passwords must contain at least one numeric character.</t>
        </r>
      </text>
    </comment>
    <comment ref="W166" authorId="0" shapeId="0" xr:uid="{00000000-0006-0000-0A00-000076000000}">
      <text>
        <r>
          <rPr>
            <sz val="11"/>
            <rFont val="Calibri"/>
          </rPr>
          <t>The vCenter Server passwords must contain at least one special character.</t>
        </r>
      </text>
    </comment>
    <comment ref="X166" authorId="0" shapeId="0" xr:uid="{00000000-0006-0000-0A00-000077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L167" authorId="0" shapeId="0" xr:uid="{00000000-0006-0000-0A00-000078000000}">
      <text>
        <r>
          <rPr>
            <sz val="11"/>
            <rFont val="Calibri"/>
          </rPr>
          <t>The ESXi host must prohibit password reuse for a minimum of five generations.</t>
        </r>
      </text>
    </comment>
    <comment ref="M167" authorId="0" shapeId="0" xr:uid="{00000000-0006-0000-0A00-000079000000}">
      <text>
        <r>
          <rPr>
            <sz val="11"/>
            <rFont val="Calibri"/>
          </rPr>
          <t>The Photon operating system must prohibit password reuse for a minimum of five generations.</t>
        </r>
      </text>
    </comment>
    <comment ref="N167" authorId="0" shapeId="0" xr:uid="{00000000-0006-0000-0A00-00007A000000}">
      <text>
        <r>
          <rPr>
            <sz val="11"/>
            <rFont val="Calibri"/>
          </rPr>
          <t>The vCenter Server must prohibit password reuse for a minimum of five generations.</t>
        </r>
      </text>
    </comment>
    <comment ref="L169" authorId="0" shapeId="0" xr:uid="{00000000-0006-0000-0A00-00007B000000}">
      <text>
        <r>
          <rPr>
            <sz val="11"/>
            <rFont val="Calibri"/>
          </rPr>
          <t>The ESXi host must be configured with an appropriate maximum password age.</t>
        </r>
      </text>
    </comment>
    <comment ref="M169" authorId="0" shapeId="0" xr:uid="{00000000-0006-0000-0A00-00007C000000}">
      <text>
        <r>
          <rPr>
            <sz val="11"/>
            <rFont val="Calibri"/>
          </rPr>
          <t>The Photon operating systems must enforce a 90-day maximum password lifetime restriction.</t>
        </r>
      </text>
    </comment>
    <comment ref="N169" authorId="0" shapeId="0" xr:uid="{00000000-0006-0000-0A00-00007D000000}">
      <text>
        <r>
          <rPr>
            <sz val="11"/>
            <rFont val="Calibri"/>
          </rPr>
          <t>The vCenter Server must enforce a 90-day maximum password lifetime restriction.</t>
        </r>
      </text>
    </comment>
    <comment ref="L174" authorId="0" shapeId="0" xr:uid="{00000000-0006-0000-0A00-00007E000000}">
      <text>
        <r>
          <rPr>
            <sz val="11"/>
            <rFont val="Calibri"/>
          </rPr>
          <t>The vCenter Server must require multifactor authentication.</t>
        </r>
      </text>
    </comment>
    <comment ref="L180" authorId="0" shapeId="0" xr:uid="{00000000-0006-0000-0A00-00007F000000}">
      <text>
        <r>
          <rPr>
            <sz val="11"/>
            <rFont val="Calibri"/>
          </rPr>
          <t>The vCenter Server must use unique service accounts when applications connect to vCenter.</t>
        </r>
      </text>
    </comment>
    <comment ref="L181" authorId="0" shapeId="0" xr:uid="{00000000-0006-0000-0A00-000080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L221" authorId="0" shapeId="0" xr:uid="{00000000-0006-0000-0A00-000081000000}">
      <text>
        <r>
          <rPr>
            <sz val="11"/>
            <rFont val="Calibri"/>
          </rPr>
          <t>The ESXi must produce audit records containing information to establish what type of events occurred.</t>
        </r>
      </text>
    </comment>
    <comment ref="M221" authorId="0" shapeId="0" xr:uid="{00000000-0006-0000-0A00-000082000000}">
      <text>
        <r>
          <rPr>
            <sz val="11"/>
            <rFont val="Calibri"/>
          </rPr>
          <t>The ESXi host must offload logs via syslog.</t>
        </r>
      </text>
    </comment>
    <comment ref="N221" authorId="0" shapeId="0" xr:uid="{00000000-0006-0000-0A00-000083000000}">
      <text>
        <r>
          <rPr>
            <sz val="11"/>
            <rFont val="Calibri"/>
          </rPr>
          <t>The ESXi host must configure a persistent log location for all locally stored logs.</t>
        </r>
      </text>
    </comment>
    <comment ref="O221" authorId="0" shapeId="0" xr:uid="{00000000-0006-0000-0A00-000084000000}">
      <text>
        <r>
          <rPr>
            <sz val="11"/>
            <rFont val="Calibri"/>
          </rPr>
          <t>The Photon operating system must audit all account creations.</t>
        </r>
      </text>
    </comment>
    <comment ref="P221" authorId="0" shapeId="0" xr:uid="{00000000-0006-0000-0A00-000085000000}">
      <text>
        <r>
          <rPr>
            <sz val="11"/>
            <rFont val="Calibri"/>
          </rPr>
          <t>The Photon operating system must generate audit records when successful/unsuccessful attempts to access privileges occur.</t>
        </r>
      </text>
    </comment>
    <comment ref="Q221" authorId="0" shapeId="0" xr:uid="{00000000-0006-0000-0A00-000086000000}">
      <text>
        <r>
          <rPr>
            <sz val="11"/>
            <rFont val="Calibri"/>
          </rPr>
          <t>The Photon operating system must audit all account modifications.</t>
        </r>
      </text>
    </comment>
    <comment ref="R221" authorId="0" shapeId="0" xr:uid="{00000000-0006-0000-0A00-000087000000}">
      <text>
        <r>
          <rPr>
            <sz val="11"/>
            <rFont val="Calibri"/>
          </rPr>
          <t>The Photon operating system must audit all account removal actions.</t>
        </r>
      </text>
    </comment>
    <comment ref="S221" authorId="0" shapeId="0" xr:uid="{00000000-0006-0000-0A00-000088000000}">
      <text>
        <r>
          <rPr>
            <sz val="11"/>
            <rFont val="Calibri"/>
          </rPr>
          <t>The Photon operating system must generate audit records when successful/unsuccessful logon attempts occur.</t>
        </r>
      </text>
    </comment>
    <comment ref="T221" authorId="0" shapeId="0" xr:uid="{00000000-0006-0000-0A00-000089000000}">
      <text>
        <r>
          <rPr>
            <sz val="11"/>
            <rFont val="Calibri"/>
          </rPr>
          <t>The Photon operating system must audit all account modifications.</t>
        </r>
      </text>
    </comment>
    <comment ref="U221" authorId="0" shapeId="0" xr:uid="{00000000-0006-0000-0A00-00008A000000}">
      <text>
        <r>
          <rPr>
            <sz val="11"/>
            <rFont val="Calibri"/>
          </rPr>
          <t>The vCenter Server must produce audit records containing information to establish what type of events occurred.</t>
        </r>
      </text>
    </comment>
    <comment ref="V221" authorId="0" shapeId="0" xr:uid="{00000000-0006-0000-0A00-00008B000000}">
      <text>
        <r>
          <rPr>
            <sz val="11"/>
            <rFont val="Calibri"/>
          </rPr>
          <t>The vCenter Server must be configured to send logs to a central log server.</t>
        </r>
      </text>
    </comment>
    <comment ref="W221" authorId="0" shapeId="0" xr:uid="{00000000-0006-0000-0A00-00008C000000}">
      <text>
        <r>
          <rPr>
            <sz val="11"/>
            <rFont val="Calibri"/>
          </rPr>
          <t>The vCenter VAMI service must generate information to monitor remote access.</t>
        </r>
      </text>
    </comment>
    <comment ref="X221" authorId="0" shapeId="0" xr:uid="{00000000-0006-0000-0A00-00008D000000}">
      <text>
        <r>
          <rPr>
            <sz val="11"/>
            <rFont val="Calibri"/>
          </rPr>
          <t xml:space="preserve">The vCenter PostgreSQL service must enable </t>
        </r>
        <r>
          <rPr>
            <sz val="11"/>
            <color rgb="FF000000"/>
            <rFont val="Calibri"/>
          </rPr>
          <t>"</t>
        </r>
        <r>
          <rPr>
            <b/>
            <sz val="11"/>
            <color rgb="FF000000"/>
            <rFont val="Calibri"/>
          </rPr>
          <t>pgaudit</t>
        </r>
        <r>
          <rPr>
            <sz val="11"/>
            <color rgb="FF000000"/>
            <rFont val="Calibri"/>
          </rPr>
          <t>"</t>
        </r>
        <r>
          <rPr>
            <sz val="11"/>
            <color rgb="FF000000"/>
            <rFont val="Calibri"/>
          </rPr>
          <t xml:space="preserve"> to provide audit record generation capabilities.</t>
        </r>
      </text>
    </comment>
    <comment ref="L229" authorId="0" shapeId="0" xr:uid="{00000000-0006-0000-0A00-00008E000000}">
      <text>
        <r>
          <rPr>
            <sz val="11"/>
            <rFont val="Calibri"/>
          </rPr>
          <t>The ESXi must produce audit records containing information to establish what type of events occurred.</t>
        </r>
      </text>
    </comment>
    <comment ref="M229" authorId="0" shapeId="0" xr:uid="{00000000-0006-0000-0A00-00008F000000}">
      <text>
        <r>
          <rPr>
            <sz val="11"/>
            <rFont val="Calibri"/>
          </rPr>
          <t>The vCenter Server must produce audit records containing information to establish what type of events occurred.</t>
        </r>
      </text>
    </comment>
    <comment ref="N229" authorId="0" shapeId="0" xr:uid="{00000000-0006-0000-0A00-000090000000}">
      <text>
        <r>
          <rPr>
            <sz val="11"/>
            <rFont val="Calibri"/>
          </rPr>
          <t>The vCenter VAMI service must generate information to monitor remote access.</t>
        </r>
      </text>
    </comment>
    <comment ref="O229" authorId="0" shapeId="0" xr:uid="{00000000-0006-0000-0A00-000091000000}">
      <text>
        <r>
          <rPr>
            <sz val="11"/>
            <rFont val="Calibri"/>
          </rPr>
          <t xml:space="preserve">The vCenter PostgreSQL service must enable </t>
        </r>
        <r>
          <rPr>
            <sz val="11"/>
            <color rgb="FF000000"/>
            <rFont val="Calibri"/>
          </rPr>
          <t>"</t>
        </r>
        <r>
          <rPr>
            <b/>
            <sz val="11"/>
            <color rgb="FF000000"/>
            <rFont val="Calibri"/>
          </rPr>
          <t>pgaudit</t>
        </r>
        <r>
          <rPr>
            <sz val="11"/>
            <color rgb="FF000000"/>
            <rFont val="Calibri"/>
          </rPr>
          <t>"</t>
        </r>
        <r>
          <rPr>
            <sz val="11"/>
            <color rgb="FF000000"/>
            <rFont val="Calibri"/>
          </rPr>
          <t xml:space="preserve"> to provide audit record generation capabilities.</t>
        </r>
      </text>
    </comment>
    <comment ref="L231" authorId="0" shapeId="0" xr:uid="{00000000-0006-0000-0A00-000092000000}">
      <text>
        <r>
          <rPr>
            <sz val="11"/>
            <rFont val="Calibri"/>
          </rPr>
          <t>The Photon operating system must allow only authorized users to configure the auditd service.</t>
        </r>
      </text>
    </comment>
    <comment ref="L233" authorId="0" shapeId="0" xr:uid="{00000000-0006-0000-0A00-000093000000}">
      <text>
        <r>
          <rPr>
            <sz val="11"/>
            <rFont val="Calibri"/>
          </rPr>
          <t>The ESXi host must offload logs via syslog.</t>
        </r>
      </text>
    </comment>
    <comment ref="M233" authorId="0" shapeId="0" xr:uid="{00000000-0006-0000-0A00-000094000000}">
      <text>
        <r>
          <rPr>
            <sz val="11"/>
            <rFont val="Calibri"/>
          </rPr>
          <t>The ESXi host must off-load audit records via syslog.</t>
        </r>
      </text>
    </comment>
    <comment ref="N233" authorId="0" shapeId="0" xr:uid="{00000000-0006-0000-0A00-000095000000}">
      <text>
        <r>
          <rPr>
            <sz val="11"/>
            <rFont val="Calibri"/>
          </rPr>
          <t>The vCenter Server must be configured to send logs to a central log server.</t>
        </r>
      </text>
    </comment>
    <comment ref="L242" authorId="0" shapeId="0" xr:uid="{00000000-0006-0000-0A00-000096000000}">
      <text>
        <r>
          <rPr>
            <sz val="11"/>
            <rFont val="Calibri"/>
          </rPr>
          <t>The ESXi host must configure a persistent log location for all locally stored logs.</t>
        </r>
      </text>
    </comment>
    <comment ref="L244" authorId="0" shapeId="0" xr:uid="{00000000-0006-0000-0A00-000097000000}">
      <text>
        <r>
          <rPr>
            <sz val="11"/>
            <rFont val="Calibri"/>
          </rPr>
          <t>The ESXi host must synchronize internal information system clocks to an authoritative time source.</t>
        </r>
      </text>
    </comment>
    <comment ref="M244" authorId="0" shapeId="0" xr:uid="{00000000-0006-0000-0A00-000098000000}">
      <text>
        <r>
          <rPr>
            <sz val="11"/>
            <rFont val="Calibri"/>
          </rPr>
          <t>The vCenter Server must compare internal information system clocks at least every 24 hours with an authoritative time server.</t>
        </r>
      </text>
    </comment>
    <comment ref="N244" authorId="0" shapeId="0" xr:uid="{00000000-0006-0000-0A00-000099000000}">
      <text>
        <r>
          <rPr>
            <sz val="11"/>
            <rFont val="Calibri"/>
          </rPr>
          <t>The vCenter PostgreSQL service must use Coordinated Universal Time (UTC) for log timestamps.</t>
        </r>
      </text>
    </comment>
    <comment ref="L245" authorId="0" shapeId="0" xr:uid="{00000000-0006-0000-0A00-00009A000000}">
      <text>
        <r>
          <rPr>
            <sz val="11"/>
            <rFont val="Calibri"/>
          </rPr>
          <t>The ESXi host must synchronize internal information system clocks to an authoritative time source.</t>
        </r>
      </text>
    </comment>
    <comment ref="M245" authorId="0" shapeId="0" xr:uid="{00000000-0006-0000-0A00-00009B000000}">
      <text>
        <r>
          <rPr>
            <sz val="11"/>
            <rFont val="Calibri"/>
          </rPr>
          <t>The vCenter Server must compare internal information system clocks at least every 24 hours with an authoritative time server.</t>
        </r>
      </text>
    </comment>
    <comment ref="L249" authorId="0" shapeId="0" xr:uid="{00000000-0006-0000-0A00-00009C000000}">
      <text>
        <r>
          <rPr>
            <sz val="11"/>
            <rFont val="Calibri"/>
          </rPr>
          <t>The Photon operating system must alert the ISSO and SA in the event of an audit processing failure.</t>
        </r>
      </text>
    </comment>
    <comment ref="M249" authorId="0" shapeId="0" xr:uid="{00000000-0006-0000-0A00-00009D000000}">
      <text>
        <r>
          <rPr>
            <sz val="11"/>
            <rFont val="Calibri"/>
          </rPr>
          <t>The vCenter Server must provide an immediate real-time alert to the system administrator (SA) and information system security officer (ISSO), at a minimum, on every Single Sign-On (SSO) account action.</t>
        </r>
      </text>
    </comment>
    <comment ref="N249" authorId="0" shapeId="0" xr:uid="{00000000-0006-0000-0A00-00009E000000}">
      <text>
        <r>
          <rPr>
            <sz val="11"/>
            <rFont val="Calibri"/>
          </rPr>
          <t>The vCenter server must provide an immediate real-time alert to the system administrator (SA) and information system security officer (ISSO), at a minimum, of all audit failure events requiring real-time alerts.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ESXi host must have all security patches and updates installed.</t>
        </r>
      </text>
    </comment>
    <comment ref="H308" authorId="0" shapeId="0" xr:uid="{00000000-0006-0000-0B00-000002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I308" authorId="0" shapeId="0" xr:uid="{00000000-0006-0000-0B00-000003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H309" authorId="0" shapeId="0" xr:uid="{00000000-0006-0000-0B00-000004000000}">
      <text>
        <r>
          <rPr>
            <sz val="11"/>
            <rFont val="Calibri"/>
          </rPr>
          <t>The vCenter Server must restrict access to the default roles with cryptographic permissions.</t>
        </r>
      </text>
    </comment>
    <comment ref="I309" authorId="0" shapeId="0" xr:uid="{00000000-0006-0000-0B00-000006000000}">
      <text>
        <r>
          <rPr>
            <sz val="11"/>
            <rFont val="Calibri"/>
          </rPr>
          <t>The vCenter Server must restrict access to cryptographic permissions.</t>
        </r>
      </text>
    </comment>
    <comment ref="J309" authorId="0" shapeId="0" xr:uid="{00000000-0006-0000-0B00-000005000000}">
      <text>
        <r>
          <rPr>
            <sz val="11"/>
            <rFont val="Calibri"/>
          </rPr>
          <t>The ESXi host must deny shell access for the dcui account.</t>
        </r>
      </text>
    </comment>
    <comment ref="H312" authorId="0" shapeId="0" xr:uid="{00000000-0006-0000-0B00-000007000000}">
      <text>
        <r>
          <rPr>
            <sz val="11"/>
            <rFont val="Calibri"/>
          </rPr>
          <t>The ESXi host must not use the default Active Directory ESX Admin group.</t>
        </r>
      </text>
    </comment>
    <comment ref="H313" authorId="0" shapeId="0" xr:uid="{00000000-0006-0000-0B00-000008000000}">
      <text>
        <r>
          <rPr>
            <sz val="11"/>
            <rFont val="Calibri"/>
          </rPr>
          <t>The vCenter Server must use unique service accounts when applications connect to vCenter.</t>
        </r>
      </text>
    </comment>
    <comment ref="H317" authorId="0" shapeId="0" xr:uid="{00000000-0006-0000-0B00-000009000000}">
      <text>
        <r>
          <rPr>
            <sz val="11"/>
            <rFont val="Calibri"/>
          </rPr>
          <t>The vCenter Server must require multifactor authentication.</t>
        </r>
      </text>
    </comment>
    <comment ref="H343" authorId="0" shapeId="0" xr:uid="{00000000-0006-0000-0B00-00000A000000}">
      <text>
        <r>
          <rPr>
            <sz val="11"/>
            <rFont val="Calibri"/>
          </rPr>
          <t>The ESXi host DCUI.Access list must be verified.</t>
        </r>
      </text>
    </comment>
    <comment ref="I343" authorId="0" shapeId="0" xr:uid="{00000000-0006-0000-0B00-00000B000000}">
      <text>
        <r>
          <rPr>
            <sz val="11"/>
            <rFont val="Calibri"/>
          </rPr>
          <t>The ESXi host lockdown mode exception users list must be verified.</t>
        </r>
      </text>
    </comment>
    <comment ref="H345" authorId="0" shapeId="0" xr:uid="{00000000-0006-0000-0B00-00000C000000}">
      <text>
        <r>
          <rPr>
            <sz val="11"/>
            <rFont val="Calibri"/>
          </rPr>
          <t>The ESXi host must enable lockdown mode.</t>
        </r>
      </text>
    </comment>
    <comment ref="I345" authorId="0" shapeId="0" xr:uid="{00000000-0006-0000-0B00-00000D000000}">
      <text>
        <r>
          <rPr>
            <sz val="11"/>
            <rFont val="Calibri"/>
          </rPr>
          <t>The vCenter Server user roles must be verified.</t>
        </r>
      </text>
    </comment>
    <comment ref="H349" authorId="0" shapeId="0" xr:uid="{00000000-0006-0000-0B00-00000E000000}">
      <text>
        <r>
          <rPr>
            <sz val="11"/>
            <rFont val="Calibri"/>
          </rPr>
          <t>Virtual machines (VMs) must enable encryption for vMotion.</t>
        </r>
      </text>
    </comment>
    <comment ref="I349" authorId="0" shapeId="0" xr:uid="{00000000-0006-0000-0B00-00001E000000}">
      <text>
        <r>
          <rPr>
            <sz val="11"/>
            <rFont val="Calibri"/>
          </rPr>
          <t>Virtual machines (VMs) must enable encryption for Fault Tolerance.</t>
        </r>
      </text>
    </comment>
    <comment ref="J349" authorId="0" shapeId="0" xr:uid="{00000000-0006-0000-0B00-00001F000000}">
      <text>
        <r>
          <rPr>
            <sz val="11"/>
            <rFont val="Calibri"/>
          </rPr>
          <t>The ESXi host Secure Shell (SSH) daemon must use FIPS 140-2 validated cryptographic modules to protect the confidentiality of remote access sessions.</t>
        </r>
      </text>
    </comment>
    <comment ref="K349" authorId="0" shapeId="0" xr:uid="{00000000-0006-0000-0B00-00000F000000}">
      <text>
        <r>
          <rPr>
            <sz val="11"/>
            <rFont val="Calibri"/>
          </rPr>
          <t>The ESXi host must protect the confidentiality and integrity of transmitted information by isolating vMotion traffic.</t>
        </r>
      </text>
    </comment>
    <comment ref="L349" authorId="0" shapeId="0" xr:uid="{00000000-0006-0000-0B00-000010000000}">
      <text>
        <r>
          <rPr>
            <sz val="11"/>
            <rFont val="Calibri"/>
          </rPr>
          <t>The ESXi host Secure Shell (SSH) daemon must be configured to only use FIPS 140-2 validated ciphers.</t>
        </r>
      </text>
    </comment>
    <comment ref="M349" authorId="0" shapeId="0" xr:uid="{00000000-0006-0000-0B00-000011000000}">
      <text>
        <r>
          <rPr>
            <sz val="11"/>
            <rFont val="Calibri"/>
          </rPr>
          <t>The Photon operating system must have the OpenSSL FIPS provider installed to protect the confidentiality of remote access sessions.</t>
        </r>
      </text>
    </comment>
    <comment ref="N349" authorId="0" shapeId="0" xr:uid="{00000000-0006-0000-0B00-000012000000}">
      <text>
        <r>
          <rPr>
            <sz val="11"/>
            <rFont val="Calibri"/>
          </rPr>
          <t>The Photon operating system must use mechanisms meeting the requirements of applicable federal laws, Executive orders, directives, policies, regulations, standards, and guidance for authentication to a cryptographic module.</t>
        </r>
      </text>
    </comment>
    <comment ref="O349" authorId="0" shapeId="0" xr:uid="{00000000-0006-0000-0B00-000013000000}">
      <text>
        <r>
          <rPr>
            <sz val="11"/>
            <rFont val="Calibri"/>
          </rPr>
          <t>The Photon operating system must implement only approved ciphers to protect the integrity of remote access sessions.</t>
        </r>
      </text>
    </comment>
    <comment ref="P349" authorId="0" shapeId="0" xr:uid="{00000000-0006-0000-0B00-000014000000}">
      <text>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Q349" authorId="0" shapeId="0" xr:uid="{00000000-0006-0000-0B00-000015000000}">
      <text>
        <r>
          <rPr>
            <sz val="11"/>
            <rFont val="Calibri"/>
          </rPr>
          <t>The Photon operating system must implement only approved Message Authentication Codes (MACs) to protect the integrity of remote access sessions.</t>
        </r>
      </text>
    </comment>
    <comment ref="R349" authorId="0" shapeId="0" xr:uid="{00000000-0006-0000-0B00-000016000000}">
      <text>
        <r>
          <rPr>
            <sz val="11"/>
            <rFont val="Calibri"/>
          </rPr>
          <t>The vCenter Server must enable FIPS-validated cryptography.</t>
        </r>
      </text>
    </comment>
    <comment ref="S349" authorId="0" shapeId="0" xr:uid="{00000000-0006-0000-0B00-000017000000}">
      <text>
        <r>
          <rPr>
            <sz val="11"/>
            <rFont val="Calibri"/>
          </rPr>
          <t>The vCenter Server must enable data at rest encryption for vSAN.</t>
        </r>
      </text>
    </comment>
    <comment ref="T349" authorId="0" shapeId="0" xr:uid="{00000000-0006-0000-0B00-000018000000}">
      <text>
        <r>
          <rPr>
            <sz val="11"/>
            <rFont val="Calibri"/>
          </rPr>
          <t>The vCenter Server must use secure Lightweight Directory Access Protocol (LDAPS) when adding an LDAP identity source.</t>
        </r>
      </text>
    </comment>
    <comment ref="U349" authorId="0" shapeId="0" xr:uid="{00000000-0006-0000-0B00-000019000000}">
      <text>
        <r>
          <rPr>
            <sz val="11"/>
            <rFont val="Calibri"/>
          </rPr>
          <t>The vCenter Server must enable data in transit encryption for vSAN.</t>
        </r>
      </text>
    </comment>
    <comment ref="V349" authorId="0" shapeId="0" xr:uid="{00000000-0006-0000-0B00-00001A000000}">
      <text>
        <r>
          <rPr>
            <sz val="11"/>
            <rFont val="Calibri"/>
          </rPr>
          <t>The vCenter VAMI service must disable client initiated TLS renegotiation.</t>
        </r>
      </text>
    </comment>
    <comment ref="W349" authorId="0" shapeId="0" xr:uid="{00000000-0006-0000-0B00-00001B000000}">
      <text>
        <r>
          <rPr>
            <sz val="11"/>
            <rFont val="Calibri"/>
          </rPr>
          <t>The vCenter VAMI service must implement HTTP Strict Transport Security (HSTS).</t>
        </r>
      </text>
    </comment>
    <comment ref="X349" authorId="0" shapeId="0" xr:uid="{00000000-0006-0000-0B00-00001C000000}">
      <text>
        <r>
          <rPr>
            <sz val="11"/>
            <rFont val="Calibri"/>
          </rPr>
          <t>The ESXi host must use DOD-approved encryption to protect the confidentiality of network sessions.</t>
        </r>
      </text>
    </comment>
    <comment ref="Y349" authorId="0" shapeId="0" xr:uid="{00000000-0006-0000-0B00-00001D000000}">
      <text>
        <r>
          <rPr>
            <sz val="11"/>
            <rFont val="Calibri"/>
          </rPr>
          <t>The vCenter Server must use DOD-approved encryption to protect the confidentiality of network sessions.</t>
        </r>
      </text>
    </comment>
    <comment ref="H355" authorId="0" shapeId="0" xr:uid="{00000000-0006-0000-0B00-000020000000}">
      <text>
        <r>
          <rPr>
            <sz val="11"/>
            <rFont val="Calibri"/>
          </rPr>
          <t>The ESXi host must synchronize internal information system clocks to an authoritative time source.</t>
        </r>
      </text>
    </comment>
    <comment ref="I355" authorId="0" shapeId="0" xr:uid="{00000000-0006-0000-0B00-000021000000}">
      <text>
        <r>
          <rPr>
            <sz val="11"/>
            <rFont val="Calibri"/>
          </rPr>
          <t>The vCenter Server must compare internal information system clocks at least every 24 hours with an authoritative time server.</t>
        </r>
      </text>
    </comment>
    <comment ref="H356" authorId="0" shapeId="0" xr:uid="{00000000-0006-0000-0B00-000022000000}">
      <text>
        <r>
          <rPr>
            <sz val="11"/>
            <rFont val="Calibri"/>
          </rPr>
          <t>The ESXi must produce audit records containing information to establish what type of events occurred.</t>
        </r>
      </text>
    </comment>
    <comment ref="I356" authorId="0" shapeId="0" xr:uid="{00000000-0006-0000-0B00-000023000000}">
      <text>
        <r>
          <rPr>
            <sz val="11"/>
            <rFont val="Calibri"/>
          </rPr>
          <t>The ESXi host must offload logs via syslog.</t>
        </r>
      </text>
    </comment>
    <comment ref="J356" authorId="0" shapeId="0" xr:uid="{00000000-0006-0000-0B00-000024000000}">
      <text>
        <r>
          <rPr>
            <sz val="11"/>
            <rFont val="Calibri"/>
          </rPr>
          <t>The ESXi host must configure a persistent log location for all locally stored logs.</t>
        </r>
      </text>
    </comment>
    <comment ref="K356" authorId="0" shapeId="0" xr:uid="{00000000-0006-0000-0B00-000025000000}">
      <text>
        <r>
          <rPr>
            <sz val="11"/>
            <rFont val="Calibri"/>
          </rPr>
          <t>The vCenter Server must produce audit records containing information to establish what type of events occurred.</t>
        </r>
      </text>
    </comment>
    <comment ref="L356" authorId="0" shapeId="0" xr:uid="{00000000-0006-0000-0B00-000026000000}">
      <text>
        <r>
          <rPr>
            <sz val="11"/>
            <rFont val="Calibri"/>
          </rPr>
          <t>The vCenter Server must be configured to send logs to a central log server.</t>
        </r>
      </text>
    </comment>
    <comment ref="M356" authorId="0" shapeId="0" xr:uid="{00000000-0006-0000-0B00-000027000000}">
      <text>
        <r>
          <rPr>
            <sz val="11"/>
            <rFont val="Calibri"/>
          </rPr>
          <t>The vCenter server must be configured to send events to a central log server.</t>
        </r>
      </text>
    </comment>
    <comment ref="H360" authorId="0" shapeId="0" xr:uid="{00000000-0006-0000-0B00-000028000000}">
      <text>
        <r>
          <rPr>
            <sz val="11"/>
            <rFont val="Calibri"/>
          </rPr>
          <t>The ESXi host must offload logs via syslog.</t>
        </r>
      </text>
    </comment>
    <comment ref="I360" authorId="0" shapeId="0" xr:uid="{00000000-0006-0000-0B00-000029000000}">
      <text>
        <r>
          <rPr>
            <sz val="11"/>
            <rFont val="Calibri"/>
          </rPr>
          <t>The ESXi host must off-load audit records via syslog.</t>
        </r>
      </text>
    </comment>
    <comment ref="J360" authorId="0" shapeId="0" xr:uid="{00000000-0006-0000-0B00-00002A000000}">
      <text>
        <r>
          <rPr>
            <sz val="11"/>
            <rFont val="Calibri"/>
          </rPr>
          <t>The Photon operating system must enable the rsyslog service.</t>
        </r>
      </text>
    </comment>
    <comment ref="K360" authorId="0" shapeId="0" xr:uid="{00000000-0006-0000-0B00-00002B000000}">
      <text>
        <r>
          <rPr>
            <sz val="11"/>
            <rFont val="Calibri"/>
          </rPr>
          <t>The vCenter Server must be configured to send logs to a central log server.</t>
        </r>
      </text>
    </comment>
    <comment ref="L360" authorId="0" shapeId="0" xr:uid="{00000000-0006-0000-0B00-00002C000000}">
      <text>
        <r>
          <rPr>
            <sz val="11"/>
            <rFont val="Calibri"/>
          </rPr>
          <t>The vCenter STS service must offload log records onto a different system or media from the system being logged.</t>
        </r>
      </text>
    </comment>
    <comment ref="M360" authorId="0" shapeId="0" xr:uid="{00000000-0006-0000-0B00-00002D000000}">
      <text>
        <r>
          <rPr>
            <sz val="11"/>
            <rFont val="Calibri"/>
          </rPr>
          <t>The vCenter ESX Agent Manager service must offload log records onto a different system or media from the system being logged.</t>
        </r>
      </text>
    </comment>
    <comment ref="N360" authorId="0" shapeId="0" xr:uid="{00000000-0006-0000-0B00-00002E000000}">
      <text>
        <r>
          <rPr>
            <sz val="11"/>
            <rFont val="Calibri"/>
          </rPr>
          <t>The vCenter Lookup service must offload log records onto a different system or media from the system being logged.</t>
        </r>
      </text>
    </comment>
    <comment ref="O360" authorId="0" shapeId="0" xr:uid="{00000000-0006-0000-0B00-00002F000000}">
      <text>
        <r>
          <rPr>
            <sz val="11"/>
            <rFont val="Calibri"/>
          </rPr>
          <t>The vCenter Perfcharts service must offload log records onto a different system or media from the system being logged.</t>
        </r>
      </text>
    </comment>
    <comment ref="P360" authorId="0" shapeId="0" xr:uid="{00000000-0006-0000-0B00-000030000000}">
      <text>
        <r>
          <rPr>
            <sz val="11"/>
            <rFont val="Calibri"/>
          </rPr>
          <t>The vCenter UI service must offload log records onto a different system or media from the system being logged.</t>
        </r>
      </text>
    </comment>
    <comment ref="Q360" authorId="0" shapeId="0" xr:uid="{00000000-0006-0000-0B00-000031000000}">
      <text>
        <r>
          <rPr>
            <sz val="11"/>
            <rFont val="Calibri"/>
          </rPr>
          <t>The vCenter VAMI service must off-load log records onto a different system or media from the system being logged.</t>
        </r>
      </text>
    </comment>
    <comment ref="R360" authorId="0" shapeId="0" xr:uid="{00000000-0006-0000-0B00-000032000000}">
      <text>
        <r>
          <rPr>
            <sz val="11"/>
            <rFont val="Calibri"/>
          </rPr>
          <t>The vCenter Rhttpproxy service log files must be sent to a central log server.</t>
        </r>
      </text>
    </comment>
    <comment ref="S360" authorId="0" shapeId="0" xr:uid="{00000000-0006-0000-0B00-000033000000}">
      <text>
        <r>
          <rPr>
            <sz val="11"/>
            <rFont val="Calibri"/>
          </rPr>
          <t>The vCenter Envoy service log files must be sent to a central log server.</t>
        </r>
      </text>
    </comment>
    <comment ref="T360" authorId="0" shapeId="0" xr:uid="{00000000-0006-0000-0B00-000034000000}">
      <text>
        <r>
          <rPr>
            <sz val="11"/>
            <rFont val="Calibri"/>
          </rPr>
          <t>The vCenter PostgreSQL service must off-load audit data to a separate log management facility.</t>
        </r>
      </text>
    </comment>
    <comment ref="H411" authorId="0" shapeId="0" xr:uid="{00000000-0006-0000-0B00-000035000000}">
      <text>
        <r>
          <rPr>
            <sz val="11"/>
            <rFont val="Calibri"/>
          </rPr>
          <t>The vCenter Server must configure all port groups to a value other than that of the native virtual local area network (VLAN).</t>
        </r>
      </text>
    </comment>
    <comment ref="H412" authorId="0" shapeId="0" xr:uid="{00000000-0006-0000-0B00-000036000000}">
      <text>
        <r>
          <rPr>
            <sz val="11"/>
            <rFont val="Calibri"/>
          </rPr>
          <t>The ESXi host must protect the confidentiality and integrity of transmitted information by isolating IP-based storage traffic.</t>
        </r>
      </text>
    </comment>
    <comment ref="I412" authorId="0" shapeId="0" xr:uid="{00000000-0006-0000-0B00-000037000000}">
      <text>
        <r>
          <rPr>
            <sz val="11"/>
            <rFont val="Calibri"/>
          </rPr>
          <t>The vCenter Server must protect the confidentiality and integrity of transmitted information by isolating Internet Protocol (IP)-based storage traffic.</t>
        </r>
      </text>
    </comment>
    <comment ref="H413" authorId="0" shapeId="0" xr:uid="{00000000-0006-0000-0B00-000038000000}">
      <text>
        <r>
          <rPr>
            <sz val="11"/>
            <rFont val="Calibri"/>
          </rPr>
          <t>The ESXi host must protect the confidentiality and integrity of transmitted information by isolating ESXi management traffic.</t>
        </r>
      </text>
    </comment>
  </commentList>
</comments>
</file>

<file path=xl/sharedStrings.xml><?xml version="1.0" encoding="utf-8"?>
<sst xmlns="http://schemas.openxmlformats.org/spreadsheetml/2006/main" count="18497" uniqueCount="7990">
  <si>
    <t>Id</t>
  </si>
  <si>
    <t>Title</t>
  </si>
  <si>
    <t>Severity</t>
  </si>
  <si>
    <t>Component</t>
  </si>
  <si>
    <t>MoSCoW</t>
  </si>
  <si>
    <t>OpsImpact</t>
  </si>
  <si>
    <t>Phase</t>
  </si>
  <si>
    <t>ImplStatus</t>
  </si>
  <si>
    <t>Notes</t>
  </si>
  <si>
    <t>Remediation</t>
  </si>
  <si>
    <t>Description</t>
  </si>
  <si>
    <t>Audit</t>
  </si>
  <si>
    <t>Status</t>
  </si>
  <si>
    <t>LogID</t>
  </si>
  <si>
    <t>V-258703</t>
  </si>
  <si>
    <r>
      <rPr>
        <sz val="11"/>
        <rFont val="Calibri"/>
      </rPr>
      <t>Virtual machines (VMs) must have copy operations disabled.</t>
    </r>
  </si>
  <si>
    <t>CAT III (Low)</t>
  </si>
  <si>
    <t>Virtual Machine</t>
  </si>
  <si>
    <t>Unassigned</t>
  </si>
  <si>
    <t>Unassessed</t>
  </si>
  <si>
    <t>Pending</t>
  </si>
  <si>
    <t/>
  </si>
  <si>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"isolation.tools.copy.disable" value and set it to "true".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isolation.tools.copy.disable | Set-AdvancedSetting -Value true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</si>
  <si>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Copy and paste operations are disabled by default; however, explicitly disabling this feature will enable audit controls to verify this setting is correct. Copy, paste, drag and drop, or GUI copy/paste operations between the guest operating system and the remote console could provide the means for an attacker to compromise the VM.</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</si>
  <si>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"isolation.tools.copy.disable"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isolation.tools.copy.disable</t>
    </r>
    <r>
      <rPr>
        <sz val="11"/>
        <color rgb="FF000000"/>
        <rFont val="Calibri"/>
      </rPr>
      <t xml:space="preserve">
</t>
    </r>
    <r>
      <rPr>
        <sz val="11"/>
        <color rgb="FF000000"/>
        <rFont val="Calibri"/>
      </rPr>
      <t>If the virtual machine advanced setting "isolation.tools.copy.disable" is not set to "true", this is a finding.</t>
    </r>
    <r>
      <rPr>
        <sz val="11"/>
        <color rgb="FF000000"/>
        <rFont val="Calibri"/>
      </rPr>
      <t xml:space="preserve">
</t>
    </r>
    <r>
      <rPr>
        <sz val="11"/>
        <color rgb="FF000000"/>
        <rFont val="Calibri"/>
      </rPr>
      <t>If the virtual machine advanced setting "isolation.tools.copy.disable" does not exist, this is not a finding.</t>
    </r>
  </si>
  <si>
    <t>V-258704</t>
  </si>
  <si>
    <r>
      <rPr>
        <sz val="11"/>
        <rFont val="Calibri"/>
      </rPr>
      <t>Virtual machines (VMs) must have drag and drop operations disabled.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</si>
  <si>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"isolation.tools.dnd.disable" value and set it to "true".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isolation.tools.dnd.disable | Set-AdvancedSetting -Value true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</si>
  <si>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"isolation.tools.dnd.disable"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isolation.tools.dnd.disable</t>
    </r>
    <r>
      <rPr>
        <sz val="11"/>
        <color rgb="FF000000"/>
        <rFont val="Calibri"/>
      </rPr>
      <t xml:space="preserve">
</t>
    </r>
    <r>
      <rPr>
        <sz val="11"/>
        <color rgb="FF000000"/>
        <rFont val="Calibri"/>
      </rPr>
      <t>If the virtual machine advanced setting "isolation.tools.dnd.disable" is not set to "true", this is a finding.</t>
    </r>
    <r>
      <rPr>
        <sz val="11"/>
        <color rgb="FF000000"/>
        <rFont val="Calibri"/>
      </rPr>
      <t xml:space="preserve">
</t>
    </r>
    <r>
      <rPr>
        <sz val="11"/>
        <color rgb="FF000000"/>
        <rFont val="Calibri"/>
      </rPr>
      <t>If the virtual machine advanced setting "isolation.tools.dnd.disable" does not exist, this is not a finding.</t>
    </r>
  </si>
  <si>
    <t>V-258705</t>
  </si>
  <si>
    <r>
      <rPr>
        <sz val="11"/>
        <rFont val="Calibri"/>
      </rPr>
      <t>Virtual machines (VMs) must have paste operations disabled.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</si>
  <si>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"isolation.tools.paste.disable" value and set it to "true".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isolation.tools.paste.disable | Set-AdvancedSetting -Value true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</si>
  <si>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"isolation.tools.paste.disable"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isolation.tools.paste.disable</t>
    </r>
    <r>
      <rPr>
        <sz val="11"/>
        <color rgb="FF000000"/>
        <rFont val="Calibri"/>
      </rPr>
      <t xml:space="preserve">
</t>
    </r>
    <r>
      <rPr>
        <sz val="11"/>
        <color rgb="FF000000"/>
        <rFont val="Calibri"/>
      </rPr>
      <t>If the virtual machine advanced setting "isolation.tools.paste.disable" is not set to "true", this is a finding.</t>
    </r>
    <r>
      <rPr>
        <sz val="11"/>
        <color rgb="FF000000"/>
        <rFont val="Calibri"/>
      </rPr>
      <t xml:space="preserve">
</t>
    </r>
    <r>
      <rPr>
        <sz val="11"/>
        <color rgb="FF000000"/>
        <rFont val="Calibri"/>
      </rPr>
      <t>If the virtual machine advanced setting "isolation.tools.paste.disable" does not exist, this is not a finding.</t>
    </r>
  </si>
  <si>
    <t>V-258706</t>
  </si>
  <si>
    <r>
      <rPr>
        <sz val="11"/>
        <rFont val="Calibri"/>
      </rPr>
      <t>Virtual machines (VMs) must have virtual disk shrinking disabled.</t>
    </r>
  </si>
  <si>
    <t>CAT II (Medium)</t>
  </si>
  <si>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"isolation.tools.diskShrink.disable" value and set it to "true".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isolation.tools.diskShrink.disable | Set-AdvancedSetting -Value true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</si>
  <si>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Shrinking a virtual disk reclaims unused space in it. If there is empty space in the disk, this process reduces the amount of space the virtual disk occupies on the host drive. Normal users and processes (those without root or administrator privileges) within virtual machines have the capability to invoke this procedure.</t>
    </r>
    <r>
      <rPr>
        <sz val="11"/>
        <color rgb="FF000000"/>
        <rFont val="Calibri"/>
      </rPr>
      <t xml:space="preserve">
</t>
    </r>
    <r>
      <rPr>
        <sz val="11"/>
        <color rgb="FF000000"/>
        <rFont val="Calibri"/>
      </rPr>
      <t>However, if this is done repeatedly, the virtual disk can become unavailable while this shrinking is being performed, effectively causing a denial of service. In most datacenter environments, disk shrinking is not done, so this feature must be disabled. Repeated disk shrinking can make a virtual disk unavailable. The capability to shrink is available to nonadministrative users operating within the VM's guest operating system.</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</si>
  <si>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"isolation.tools.diskShrink.disable"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isolation.tools.diskShrink.disable</t>
    </r>
    <r>
      <rPr>
        <sz val="11"/>
        <color rgb="FF000000"/>
        <rFont val="Calibri"/>
      </rPr>
      <t xml:space="preserve">
</t>
    </r>
    <r>
      <rPr>
        <sz val="11"/>
        <color rgb="FF000000"/>
        <rFont val="Calibri"/>
      </rPr>
      <t>If the virtual machine advanced setting "isolation.tools.diskShrink.disable" is not set to "true", this is a finding.</t>
    </r>
    <r>
      <rPr>
        <sz val="11"/>
        <color rgb="FF000000"/>
        <rFont val="Calibri"/>
      </rPr>
      <t xml:space="preserve">
</t>
    </r>
    <r>
      <rPr>
        <sz val="11"/>
        <color rgb="FF000000"/>
        <rFont val="Calibri"/>
      </rPr>
      <t>If the virtual machine advanced setting "isolation.tools.diskShrink.disable" does not exist, this is not a finding.</t>
    </r>
  </si>
  <si>
    <t>V-258707</t>
  </si>
  <si>
    <r>
      <rPr>
        <sz val="11"/>
        <rFont val="Calibri"/>
      </rPr>
      <t>Virtual machines (VMs) must have virtual disk wiping disabled.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</si>
  <si>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"isolation.tools.diskWiper.disable" value and set it to "true".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isolation.tools.diskWiper.disable | Set-AdvancedSetting -Value true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</si>
  <si>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Shrinking and wiping (erasing) a virtual disk reclaims unused space in it. If there is empty space in the disk, this process reduces the amount of space the virtual disk occupies on the host drive. Normal users and processes (those without root or administrator privileges) within virtual machines have the capability to invoke this procedure.</t>
    </r>
    <r>
      <rPr>
        <sz val="11"/>
        <color rgb="FF000000"/>
        <rFont val="Calibri"/>
      </rPr>
      <t xml:space="preserve">
</t>
    </r>
    <r>
      <rPr>
        <sz val="11"/>
        <color rgb="FF000000"/>
        <rFont val="Calibri"/>
      </rPr>
      <t>However, if this is done repeatedly, the virtual disk can become unavailable while this shrinking is being performed, effectively causing a denial of service. In most datacenter environments, disk shrinking is not done, so this feature must be disabled. Repeated disk shrinking can make a virtual disk unavailable. The capability to wipe (erase) is available to nonadministrative users operating within the VM's guest operating system.</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</si>
  <si>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"isolation.tools.diskWiper.disable"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isolation.tools.diskWiper.disable</t>
    </r>
    <r>
      <rPr>
        <sz val="11"/>
        <color rgb="FF000000"/>
        <rFont val="Calibri"/>
      </rPr>
      <t xml:space="preserve">
</t>
    </r>
    <r>
      <rPr>
        <sz val="11"/>
        <color rgb="FF000000"/>
        <rFont val="Calibri"/>
      </rPr>
      <t>If the virtual machine advanced setting "isolation.tools.diskWiper.disable" is not set to "true", this is a finding.</t>
    </r>
    <r>
      <rPr>
        <sz val="11"/>
        <color rgb="FF000000"/>
        <rFont val="Calibri"/>
      </rPr>
      <t xml:space="preserve">
</t>
    </r>
    <r>
      <rPr>
        <sz val="11"/>
        <color rgb="FF000000"/>
        <rFont val="Calibri"/>
      </rPr>
      <t>If the virtual machine advanced setting "isolation.tools.diskWiper.disable" does not exist, this is not a finding.</t>
    </r>
  </si>
  <si>
    <t>V-258708</t>
  </si>
  <si>
    <r>
      <rPr>
        <sz val="11"/>
        <rFont val="Calibri"/>
      </rPr>
      <t>Virtual machines (VMs) must limit console sharing.</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</si>
  <si>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"RemoteDisplay.maxConnections" value and set it to "1".</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RemoteDisplay.maxConnections | Set-AdvancedSetting -Value 1</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</si>
  <si>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By default, more than one user at a time can connect to remote console sessions. When multiple sessions are activated, each terminal window receives a notification about the new session. If an administrator in the VM logs in using a VMware remote console during their session, a nonadministrator in the VM might connect to the console and observe the administrator's actions.</t>
    </r>
    <r>
      <rPr>
        <sz val="11"/>
        <color rgb="FF000000"/>
        <rFont val="Calibri"/>
      </rPr>
      <t xml:space="preserve">
</t>
    </r>
    <r>
      <rPr>
        <sz val="11"/>
        <color rgb="FF000000"/>
        <rFont val="Calibri"/>
      </rPr>
      <t>Also, this could result in an administrator losing console access to a VM. For example, if a jump box is being used for an open console session and the administrator loses connection to that box, the console session remains open. Allowing two console sessions permits debugging via a shared session. For the highest security, allow only one remote console session at a time.</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</si>
  <si>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"RemoteDisplay.maxConnections" value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RemoteDisplay.maxConnections</t>
    </r>
    <r>
      <rPr>
        <sz val="11"/>
        <color rgb="FF000000"/>
        <rFont val="Calibri"/>
      </rPr>
      <t xml:space="preserve">
</t>
    </r>
    <r>
      <rPr>
        <sz val="11"/>
        <color rgb="FF000000"/>
        <rFont val="Calibri"/>
      </rPr>
      <t>If the virtual machine advanced setting "RemoteDisplay.maxConnections" does not exist or is not set to "1", this is a finding.</t>
    </r>
  </si>
  <si>
    <t>V-258709</t>
  </si>
  <si>
    <r>
      <rPr>
        <sz val="11"/>
        <rFont val="Calibri"/>
      </rPr>
      <t>Virtual machines (VMs) must limit informational messages from the virtual machine to the VMX file.</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</si>
  <si>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"tools.setinfo.sizeLimit" value and set it to "1048576".</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tools.setinfo.sizeLimit | Set-AdvancedSetting -Value 1048576</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</si>
  <si>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The configuration file containing these name-value pairs is limited to a size of 1MB. If not limited, VMware tools in the guest operating system are capable of sending a large and continuous data stream to the host. This 1MB capacity should be sufficient for most cases, but this value can change if necessary.</t>
    </r>
    <r>
      <rPr>
        <sz val="11"/>
        <color rgb="FF000000"/>
        <rFont val="Calibri"/>
      </rPr>
      <t xml:space="preserve">
</t>
    </r>
    <r>
      <rPr>
        <sz val="11"/>
        <color rgb="FF000000"/>
        <rFont val="Calibri"/>
      </rPr>
      <t>The value can be increased if large amounts of custom information are being stored in the configuration file. The default limit is 1MB.</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</si>
  <si>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"tools.setinfo.sizeLimit" value is set to "1048576".</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tools.setinfo.sizeLimit</t>
    </r>
    <r>
      <rPr>
        <sz val="11"/>
        <color rgb="FF000000"/>
        <rFont val="Calibri"/>
      </rPr>
      <t xml:space="preserve">
</t>
    </r>
    <r>
      <rPr>
        <sz val="11"/>
        <color rgb="FF000000"/>
        <rFont val="Calibri"/>
      </rPr>
      <t>If the virtual machine advanced setting "tools.setinfo.sizeLimit" is not set to "1048576", this is a finding.</t>
    </r>
    <r>
      <rPr>
        <sz val="11"/>
        <color rgb="FF000000"/>
        <rFont val="Calibri"/>
      </rPr>
      <t xml:space="preserve">
</t>
    </r>
    <r>
      <rPr>
        <sz val="11"/>
        <color rgb="FF000000"/>
        <rFont val="Calibri"/>
      </rPr>
      <t>If the virtual machine advanced setting "tools.setinfo.sizeLimit" does not exist, this is not a finding.</t>
    </r>
  </si>
  <si>
    <t>V-258710</t>
  </si>
  <si>
    <r>
      <rPr>
        <sz val="11"/>
        <rFont val="Calibri"/>
      </rPr>
      <t>Virtual machines (VMs) must prevent unauthorized removal, connection, and modification of devices.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</si>
  <si>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"isolation.device.connectable.disable" value and set it to "true".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isolation.device.connectable.disable | Set-AdvancedSetting -Value true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</si>
  <si>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In a virtual machine, users and processes without root or administrator privileges can connect or disconnect devices, such as network adaptors and CD-ROM drives, and can modify device settings. Use the virtual machine settings editor or configuration editor to remove unneeded or unused hardware devices. To use the device again, prevent a user or running process in the virtual machine from connecting, disconnecting, or modifying a device from within the guest operating system.</t>
    </r>
    <r>
      <rPr>
        <sz val="11"/>
        <color rgb="FF000000"/>
        <rFont val="Calibri"/>
      </rPr>
      <t xml:space="preserve">
</t>
    </r>
    <r>
      <rPr>
        <sz val="11"/>
        <color rgb="FF000000"/>
        <rFont val="Calibri"/>
      </rPr>
      <t>By default, a rogue user with nonadministrator privileges in a virtual machine can:</t>
    </r>
    <r>
      <rPr>
        <sz val="11"/>
        <color rgb="FF000000"/>
        <rFont val="Calibri"/>
      </rPr>
      <t xml:space="preserve">
</t>
    </r>
    <r>
      <rPr>
        <sz val="11"/>
        <color rgb="FF000000"/>
        <rFont val="Calibri"/>
      </rPr>
      <t>1. Connect a disconnected CD-ROM drive and access sensitive information on the media left in the drive.</t>
    </r>
    <r>
      <rPr>
        <sz val="11"/>
        <color rgb="FF000000"/>
        <rFont val="Calibri"/>
      </rPr>
      <t xml:space="preserve">
</t>
    </r>
    <r>
      <rPr>
        <sz val="11"/>
        <color rgb="FF000000"/>
        <rFont val="Calibri"/>
      </rPr>
      <t>2. Disconnect a network adaptor to isolate the virtual machine from its network, which is a denial of service.</t>
    </r>
    <r>
      <rPr>
        <sz val="11"/>
        <color rgb="FF000000"/>
        <rFont val="Calibri"/>
      </rPr>
      <t xml:space="preserve">
</t>
    </r>
    <r>
      <rPr>
        <sz val="11"/>
        <color rgb="FF000000"/>
        <rFont val="Calibri"/>
      </rPr>
      <t>3. Modify settings on a device.</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</si>
  <si>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"isolation.device.connectable.disable"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isolation.device.connectable.disable</t>
    </r>
    <r>
      <rPr>
        <sz val="11"/>
        <color rgb="FF000000"/>
        <rFont val="Calibri"/>
      </rPr>
      <t xml:space="preserve">
</t>
    </r>
    <r>
      <rPr>
        <sz val="11"/>
        <color rgb="FF000000"/>
        <rFont val="Calibri"/>
      </rPr>
      <t>If the virtual machine advanced setting "isolation.device.connectable.disable" is not set to "true", this is a finding.</t>
    </r>
    <r>
      <rPr>
        <sz val="11"/>
        <color rgb="FF000000"/>
        <rFont val="Calibri"/>
      </rPr>
      <t xml:space="preserve">
</t>
    </r>
    <r>
      <rPr>
        <sz val="11"/>
        <color rgb="FF000000"/>
        <rFont val="Calibri"/>
      </rPr>
      <t>If the virtual machine advanced setting "isolation.device.connectable.disable" does not exist, this is not a finding.</t>
    </r>
  </si>
  <si>
    <t>V-258711</t>
  </si>
  <si>
    <r>
      <rPr>
        <sz val="11"/>
        <rFont val="Calibri"/>
      </rPr>
      <t>Virtual machines (VMs) must not be able to obtain host information from the hypervisor.</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</si>
  <si>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"tools.guestlib.enableHostInfo" value and set it to "false".</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tools.guestlib.enableHostInfo | Set-AdvancedSetting -Value false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</si>
  <si>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If enabled, a VM can obtain detailed information about the physical host. The default value for the parameter is FALSE. This setting should not be TRUE unless a particular VM requires this information for performance monitoring. An adversary could use this information to inform further attacks on the host.</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</si>
  <si>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"tools.guestlib.enableHostInfo"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tools.guestlib.enableHostInfo</t>
    </r>
    <r>
      <rPr>
        <sz val="11"/>
        <color rgb="FF000000"/>
        <rFont val="Calibri"/>
      </rPr>
      <t xml:space="preserve">
</t>
    </r>
    <r>
      <rPr>
        <sz val="11"/>
        <color rgb="FF000000"/>
        <rFont val="Calibri"/>
      </rPr>
      <t>If the virtual machine advanced setting "tools.guestlib.enableHostInfo" is not set to "false", this is a finding.</t>
    </r>
    <r>
      <rPr>
        <sz val="11"/>
        <color rgb="FF000000"/>
        <rFont val="Calibri"/>
      </rPr>
      <t xml:space="preserve">
</t>
    </r>
    <r>
      <rPr>
        <sz val="11"/>
        <color rgb="FF000000"/>
        <rFont val="Calibri"/>
      </rPr>
      <t>If the virtual machine advanced setting "tools.guestlib.enableHostInfo" does not exist, this is not a finding.</t>
    </r>
  </si>
  <si>
    <t>V-258712</t>
  </si>
  <si>
    <r>
      <rPr>
        <sz val="11"/>
        <rFont val="Calibri"/>
      </rPr>
      <t>Virtual machines (VMs) must have shared salt values disabled.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</si>
  <si>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Delete the "sched.mem.pshare.salt" setting.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 | Remove-AdvancedSetting</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</si>
  <si>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When salting is enabled (Mem.ShareForceSalting=1 or 2) to share a page between two virtual machines, both salt and the content of the page must be same. A salt value is a configurable advanced option for each virtual machine. The salt values can be specified manually in the virtual machine's advanced settings with the new option "sched.mem.pshare.salt".</t>
    </r>
    <r>
      <rPr>
        <sz val="11"/>
        <color rgb="FF000000"/>
        <rFont val="Calibri"/>
      </rPr>
      <t xml:space="preserve">
</t>
    </r>
    <r>
      <rPr>
        <sz val="11"/>
        <color rgb="FF000000"/>
        <rFont val="Calibri"/>
      </rPr>
      <t>If this option is not present in the virtual machine's advanced settings, the value of the "vc.uuid" option is taken as the default value. Because the "vc.uuid" is unique to each virtual machine, by default Transparent Page Sharing (TPS) happens only among the pages belonging to a particular virtual machine (Intra-VM).</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</si>
  <si>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"sched.mem.pshare.salt" setting does not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t>
    </r>
    <r>
      <rPr>
        <sz val="11"/>
        <color rgb="FF000000"/>
        <rFont val="Calibri"/>
      </rPr>
      <t xml:space="preserve">
</t>
    </r>
    <r>
      <rPr>
        <sz val="11"/>
        <color rgb="FF000000"/>
        <rFont val="Calibri"/>
      </rPr>
      <t>If the virtual machine advanced setting "sched.mem.pshare.salt" exists, this is a finding.</t>
    </r>
  </si>
  <si>
    <t>V-258713</t>
  </si>
  <si>
    <r>
      <rPr>
        <sz val="11"/>
        <rFont val="Calibri"/>
      </rPr>
      <t xml:space="preserve">Virtual machines (VMs) must disable access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</si>
  <si>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Look for settings with the format "ethernet*.filter*.name".</t>
    </r>
    <r>
      <rPr>
        <sz val="11"/>
        <color rgb="FF000000"/>
        <rFont val="Calibri"/>
      </rPr>
      <t xml:space="preserve">
</t>
    </r>
    <r>
      <rPr>
        <sz val="11"/>
        <color rgb="FF000000"/>
        <rFont val="Calibri"/>
      </rPr>
      <t>Ensure only required VMs use this setting.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ethernetX.filterY.name | Remove-AdvancedSetting</t>
    </r>
    <r>
      <rPr>
        <sz val="11"/>
        <color rgb="FF000000"/>
        <rFont val="Calibri"/>
      </rPr>
      <t xml:space="preserve">
</t>
    </r>
    <r>
      <rPr>
        <sz val="11"/>
        <color rgb="FF000000"/>
        <rFont val="Calibri"/>
      </rPr>
      <t>Note: Change the X and Y values to match the specific setting in the organization's environment.</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</si>
  <si>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An attacker might compromise a VM by using the "dvFilter" API. Configure only VMs that need this access to use the API.</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</si>
  <si>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settings with the format "ethernet*.filter*.name" do not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"ethernet*.filter*.name*"</t>
    </r>
    <r>
      <rPr>
        <sz val="11"/>
        <color rgb="FF000000"/>
        <rFont val="Calibri"/>
      </rPr>
      <t xml:space="preserve">
</t>
    </r>
    <r>
      <rPr>
        <sz val="11"/>
        <color rgb="FF000000"/>
        <rFont val="Calibri"/>
      </rPr>
      <t>If the virtual machine advanced setting "ethernet*.filter*.name" exists and dvfilters are not in use, this is a finding.</t>
    </r>
    <r>
      <rPr>
        <sz val="11"/>
        <color rgb="FF000000"/>
        <rFont val="Calibri"/>
      </rPr>
      <t xml:space="preserve">
</t>
    </r>
    <r>
      <rPr>
        <sz val="11"/>
        <color rgb="FF000000"/>
        <rFont val="Calibri"/>
      </rPr>
      <t>If the virtual machine advanced setting "ethernet*.filter*.name" exists and the value is not valid, this is a finding.</t>
    </r>
  </si>
  <si>
    <t>V-258714</t>
  </si>
  <si>
    <r>
      <rPr>
        <sz val="11"/>
        <rFont val="Calibri"/>
      </rPr>
      <t>Virtual machines (VMs) must be configured to lock when the last console connection is closed.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</si>
  <si>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VMware Remote Console Options.</t>
    </r>
    <r>
      <rPr>
        <sz val="11"/>
        <color rgb="FF000000"/>
        <rFont val="Calibri"/>
      </rPr>
      <t xml:space="preserve">
</t>
    </r>
    <r>
      <rPr>
        <sz val="11"/>
        <color rgb="FF000000"/>
        <rFont val="Calibri"/>
      </rPr>
      <t>Check the box next to "Lock the guest operating system when the last remote user disconnects".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tools.guest.desktop.autolock | Set-AdvancedSetting -Value true</t>
    </r>
  </si>
  <si>
    <r>
      <rPr>
        <sz val="11"/>
        <color rgb="FF000000"/>
        <rFont val="Calibri"/>
      </rPr>
      <t>When accessing the VM console, the guest operating system must be locked when the last console user disconnects, limiting the possibility of session hijacking. This setting only applies to Windows-based VMs with VMware tools installed.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</si>
  <si>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VMware Remote Console Options.</t>
    </r>
    <r>
      <rPr>
        <sz val="11"/>
        <color rgb="FF000000"/>
        <rFont val="Calibri"/>
      </rPr>
      <t xml:space="preserve">
</t>
    </r>
    <r>
      <rPr>
        <sz val="11"/>
        <color rgb="FF000000"/>
        <rFont val="Calibri"/>
      </rPr>
      <t>Verify the option "Lock the guest operating system when the last remote user disconnects" is 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tools.guest.desktop.autolock</t>
    </r>
    <r>
      <rPr>
        <sz val="11"/>
        <color rgb="FF000000"/>
        <rFont val="Calibri"/>
      </rPr>
      <t xml:space="preserve">
</t>
    </r>
    <r>
      <rPr>
        <sz val="11"/>
        <color rgb="FF000000"/>
        <rFont val="Calibri"/>
      </rPr>
      <t>If the virtual machine advanced setting "tools.guest.desktop.autolock" is not set to "true", this is a finding.</t>
    </r>
    <r>
      <rPr>
        <sz val="11"/>
        <color rgb="FF000000"/>
        <rFont val="Calibri"/>
      </rPr>
      <t xml:space="preserve">
</t>
    </r>
    <r>
      <rPr>
        <sz val="11"/>
        <color rgb="FF000000"/>
        <rFont val="Calibri"/>
      </rPr>
      <t>If the virtual machine advanced setting "tools.guest.desktop.autolock" does not exist, this is not a finding.</t>
    </r>
  </si>
  <si>
    <t>V-258715</t>
  </si>
  <si>
    <r>
      <rPr>
        <sz val="11"/>
        <rFont val="Calibri"/>
      </rPr>
      <t>Virtual machines (VMs) must disable 3D features when not required.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</si>
  <si>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Expand the "Video card" and uncheck the "Enable 3D Support" checkbox.</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mks.enable3d | Set-AdvancedSetting -Value "false"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</si>
  <si>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For performance reasons, it is recommended that 3D acceleration be disabled on virtual machines that do not require 3D functionality (e.g., most server workloads or desktops not using 3D applications).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</si>
  <si>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Expand the "Video card" and verify the "Enable 3D Support" checkbox is unchecked.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mks.enable3d</t>
    </r>
    <r>
      <rPr>
        <sz val="11"/>
        <color rgb="FF000000"/>
        <rFont val="Calibri"/>
      </rPr>
      <t xml:space="preserve">
</t>
    </r>
    <r>
      <rPr>
        <sz val="11"/>
        <color rgb="FF000000"/>
        <rFont val="Calibri"/>
      </rPr>
      <t>If the virtual machine advanced setting "mks.enable3d" exists and is not set to "false", this is a finding.</t>
    </r>
    <r>
      <rPr>
        <sz val="11"/>
        <color rgb="FF000000"/>
        <rFont val="Calibri"/>
      </rPr>
      <t xml:space="preserve">
</t>
    </r>
    <r>
      <rPr>
        <sz val="11"/>
        <color rgb="FF000000"/>
        <rFont val="Calibri"/>
      </rPr>
      <t>If the virtual machine advanced setting "mks.enable3d" does not exist, this is not a finding.</t>
    </r>
  </si>
  <si>
    <t>V-258716</t>
  </si>
  <si>
    <r>
      <rPr>
        <sz val="11"/>
        <rFont val="Calibri"/>
      </rPr>
      <t>Virtual machines (VMs) must enable encryption for vMotion.</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</si>
  <si>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Encryption.</t>
    </r>
    <r>
      <rPr>
        <sz val="11"/>
        <color rgb="FF000000"/>
        <rFont val="Calibri"/>
      </rPr>
      <t xml:space="preserve">
</t>
    </r>
    <r>
      <rPr>
        <sz val="11"/>
        <color rgb="FF000000"/>
        <rFont val="Calibri"/>
      </rPr>
      <t>For "Encrypted vMotion" set the value to "Opportunistic" or "Required".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$spec.MigrateEncryption = New-Object VMware.Vim.VirtualMachineConfigSpecEncryptedVMotionModes</t>
    </r>
    <r>
      <rPr>
        <sz val="11"/>
        <color rgb="FF000000"/>
        <rFont val="Calibri"/>
      </rPr>
      <t xml:space="preserve">
</t>
    </r>
    <r>
      <rPr>
        <sz val="11"/>
        <color rgb="FF000000"/>
        <rFont val="Calibri"/>
      </rPr>
      <t>$spec.MigrateEncryption = $true</t>
    </r>
    <r>
      <rPr>
        <sz val="11"/>
        <color rgb="FF000000"/>
        <rFont val="Calibri"/>
      </rPr>
      <t xml:space="preserve">
</t>
    </r>
    <r>
      <rPr>
        <sz val="11"/>
        <color rgb="FF000000"/>
        <rFont val="Calibri"/>
      </rPr>
      <t>(Get-VM -Name &lt;vmname&gt;).ExtensionData.ReconfigVM($spec)</t>
    </r>
  </si>
  <si>
    <r>
      <rPr>
        <sz val="11"/>
        <color rgb="FF000000"/>
        <rFont val="Calibri"/>
      </rPr>
      <t>vMotion migrations in vSphere 6.0 and earlier transferred working memory and CPU state information in clear text over the vMotion network. As of vSphere 6.5, this transfer can be transparently encrypted using 256-bit AES-GCM with negligible performance impact.</t>
    </r>
    <r>
      <rPr>
        <sz val="11"/>
        <color rgb="FF000000"/>
        <rFont val="Calibri"/>
      </rPr>
      <t xml:space="preserve">
</t>
    </r>
    <r>
      <rPr>
        <sz val="11"/>
        <color rgb="FF000000"/>
        <rFont val="Calibri"/>
      </rPr>
      <t>vSphere enables encrypted vMotion by default as "Opportunistic", meaning that encrypted channels are used where supported, but the operation will continue in plain text where encryption is not supported.</t>
    </r>
    <r>
      <rPr>
        <sz val="11"/>
        <color rgb="FF000000"/>
        <rFont val="Calibri"/>
      </rPr>
      <t xml:space="preserve">
</t>
    </r>
    <r>
      <rPr>
        <sz val="11"/>
        <color rgb="FF000000"/>
        <rFont val="Calibri"/>
      </rPr>
      <t>For example, when vMotioning between two hosts, encryption will always be used. However, because 6.0 and earlier releases do not support this feature, vMotion from a 7.0 host to a 6.0 host would be allowed but would not be encrypted. If the encryption is set to "Required", vMotions to unsupported hosts will fail. This must be set to "Opportunistic" or "Required".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</si>
  <si>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Encryption.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{($_.ExtensionData.Config.MigrateEncryption -eq "disabled")}</t>
    </r>
    <r>
      <rPr>
        <sz val="11"/>
        <color rgb="FF000000"/>
        <rFont val="Calibri"/>
      </rPr>
      <t xml:space="preserve">
</t>
    </r>
    <r>
      <rPr>
        <sz val="11"/>
        <color rgb="FF000000"/>
        <rFont val="Calibri"/>
      </rPr>
      <t>If the "Encrypted vMotion" setting does not have a value of "Opportunistic" or "Required", this is a finding.</t>
    </r>
  </si>
  <si>
    <t>V-258717</t>
  </si>
  <si>
    <r>
      <rPr>
        <sz val="11"/>
        <rFont val="Calibri"/>
      </rPr>
      <t>Virtual machines (VMs) must enable encryption for Fault Tolerance.</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</si>
  <si>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Encryption.</t>
    </r>
    <r>
      <rPr>
        <sz val="11"/>
        <color rgb="FF000000"/>
        <rFont val="Calibri"/>
      </rPr>
      <t xml:space="preserve">
</t>
    </r>
    <r>
      <rPr>
        <sz val="11"/>
        <color rgb="FF000000"/>
        <rFont val="Calibri"/>
      </rPr>
      <t>For "Encrypted FT" set the value to "Opportunistic" or "Required".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$spec.FTEncryption = New-Object VMware.Vim.VMware.Vim.VirtualMachineConfigSpecEncryptedFtModes</t>
    </r>
    <r>
      <rPr>
        <sz val="11"/>
        <color rgb="FF000000"/>
        <rFont val="Calibri"/>
      </rPr>
      <t xml:space="preserve">
</t>
    </r>
    <r>
      <rPr>
        <sz val="11"/>
        <color rgb="FF000000"/>
        <rFont val="Calibri"/>
      </rPr>
      <t>$spec.FT = ftEncryptionOpportunistic or ftEncryptionRequired</t>
    </r>
    <r>
      <rPr>
        <sz val="11"/>
        <color rgb="FF000000"/>
        <rFont val="Calibri"/>
      </rPr>
      <t xml:space="preserve">
</t>
    </r>
    <r>
      <rPr>
        <sz val="11"/>
        <color rgb="FF000000"/>
        <rFont val="Calibri"/>
      </rPr>
      <t>(Get-VM -Name &lt;vmname&gt;).ExtensionData.ReconfigVM($spec)</t>
    </r>
  </si>
  <si>
    <r>
      <rPr>
        <sz val="11"/>
        <color rgb="FF000000"/>
        <rFont val="Calibri"/>
      </rPr>
      <t>Fault Tolerance log traffic can be encrypted. This could contain sensitive data from the protected machine's memory or CPU instructions.</t>
    </r>
    <r>
      <rPr>
        <sz val="11"/>
        <color rgb="FF000000"/>
        <rFont val="Calibri"/>
      </rPr>
      <t xml:space="preserve">
</t>
    </r>
    <r>
      <rPr>
        <sz val="11"/>
        <color rgb="FF000000"/>
        <rFont val="Calibri"/>
      </rPr>
      <t>vSphere Fault Tolerance performs frequent checks between a primary VM and secondary VM so the secondary VM can quickly resume from the last successful checkpoint. The checkpoint contains the VM state that has been modified since the previous checkpoint.</t>
    </r>
    <r>
      <rPr>
        <sz val="11"/>
        <color rgb="FF000000"/>
        <rFont val="Calibri"/>
      </rPr>
      <t xml:space="preserve">
</t>
    </r>
    <r>
      <rPr>
        <sz val="11"/>
        <color rgb="FF000000"/>
        <rFont val="Calibri"/>
      </rPr>
      <t>When Fault Tolerance is turned on, FT encryption is set to "Opportunistic" by default, which means it enables encryption only if both the primary and secondary host are capable of encryption.</t>
    </r>
  </si>
  <si>
    <r>
      <rPr>
        <sz val="11"/>
        <color rgb="FF000000"/>
        <rFont val="Calibri"/>
      </rPr>
      <t>If the Virtual Machine does not have Fault Tolerance enabled, this is not applicable.</t>
    </r>
    <r>
      <rPr>
        <sz val="11"/>
        <color rgb="FF000000"/>
        <rFont val="Calibri"/>
      </rPr>
      <t xml:space="preserve">
</t>
    </r>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Encryption.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{($_.ExtensionData.Config.FtEncryptionMode -ne "ftEncryptionOpportunistic") -and ($_.ExtensionData.Config.FtEncryptionMode -ne "ftEncryptionRequired")}</t>
    </r>
    <r>
      <rPr>
        <sz val="11"/>
        <color rgb="FF000000"/>
        <rFont val="Calibri"/>
      </rPr>
      <t xml:space="preserve">
</t>
    </r>
    <r>
      <rPr>
        <sz val="11"/>
        <color rgb="FF000000"/>
        <rFont val="Calibri"/>
      </rPr>
      <t>If the "Encrypted FT" setting does not have a value of "Opportunistic" or "Required", this is a finding.</t>
    </r>
  </si>
  <si>
    <t>V-258718</t>
  </si>
  <si>
    <r>
      <rPr>
        <sz val="11"/>
        <rFont val="Calibri"/>
      </rPr>
      <t>Virtual machines (VMs) must configure log size.</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</si>
  <si>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"log.rotateSize" value and set it to "2048000".</t>
    </r>
    <r>
      <rPr>
        <sz val="11"/>
        <color rgb="FF000000"/>
        <rFont val="Calibri"/>
      </rPr>
      <t xml:space="preserve">
</t>
    </r>
    <r>
      <rPr>
        <sz val="11"/>
        <color rgb="FF000000"/>
        <rFont val="Calibri"/>
      </rPr>
      <t>If the setting does not exist no action is needed.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log.rotateSize | Set-AdvancedSetting -Value 2048000</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</si>
  <si>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The ESXi hypervisor maintains logs for each individual VM by default. These logs contain information including but not limited to power events, system failure information, tools status and activity, time sync, virtual hardware changes, vMotion migrations, and machine clones.</t>
    </r>
    <r>
      <rPr>
        <sz val="11"/>
        <color rgb="FF000000"/>
        <rFont val="Calibri"/>
      </rPr>
      <t xml:space="preserve">
</t>
    </r>
    <r>
      <rPr>
        <sz val="11"/>
        <color rgb="FF000000"/>
        <rFont val="Calibri"/>
      </rPr>
      <t>By default, the size of these logs is unlimited, and they are only rotated on vMotion or power events. This can cause storage issues at scale for VMs that do not vMotion or power cycle often.</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</si>
  <si>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"log.rotateSize" value is set to "2048000".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log.rotateSize</t>
    </r>
    <r>
      <rPr>
        <sz val="11"/>
        <color rgb="FF000000"/>
        <rFont val="Calibri"/>
      </rPr>
      <t xml:space="preserve">
</t>
    </r>
    <r>
      <rPr>
        <sz val="11"/>
        <color rgb="FF000000"/>
        <rFont val="Calibri"/>
      </rPr>
      <t>If the virtual machine advanced setting "log.rotateSize" is not set to "2048000", this is a finding.</t>
    </r>
    <r>
      <rPr>
        <sz val="11"/>
        <color rgb="FF000000"/>
        <rFont val="Calibri"/>
      </rPr>
      <t xml:space="preserve">
</t>
    </r>
    <r>
      <rPr>
        <sz val="11"/>
        <color rgb="FF000000"/>
        <rFont val="Calibri"/>
      </rPr>
      <t>If the virtual machine advanced setting "log.rotateSize" does NOT exist, this is NOT a finding.</t>
    </r>
  </si>
  <si>
    <t>V-258719</t>
  </si>
  <si>
    <r>
      <rPr>
        <sz val="11"/>
        <rFont val="Calibri"/>
      </rPr>
      <t>Virtual machines (VMs) must configure log retention.</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</si>
  <si>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Find the "log.keepOld" value and set it to "10".</t>
    </r>
    <r>
      <rPr>
        <sz val="11"/>
        <color rgb="FF000000"/>
        <rFont val="Calibri"/>
      </rPr>
      <t xml:space="preserve">
</t>
    </r>
    <r>
      <rPr>
        <sz val="11"/>
        <color rgb="FF000000"/>
        <rFont val="Calibri"/>
      </rPr>
      <t xml:space="preserve">If the setting does not exist no action is needed.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log.keepOld | Set-AdvancedSetting -Value 10</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</si>
  <si>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The ESXi hypervisor maintains logs for each individual VM by default. These logs contain information including but not limited to power events, system failure information, tools status and activity, time sync, virtual hardware changes, vMotion migrations, and machine clones.</t>
    </r>
    <r>
      <rPr>
        <sz val="11"/>
        <color rgb="FF000000"/>
        <rFont val="Calibri"/>
      </rPr>
      <t xml:space="preserve">
</t>
    </r>
    <r>
      <rPr>
        <sz val="11"/>
        <color rgb="FF000000"/>
        <rFont val="Calibri"/>
      </rPr>
      <t>By default, 10 of these logs are retained. This is normally sufficient for most environments, but this configuration must be verified and maintained.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</si>
  <si>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Advanced Parameters.</t>
    </r>
    <r>
      <rPr>
        <sz val="11"/>
        <color rgb="FF000000"/>
        <rFont val="Calibri"/>
      </rPr>
      <t xml:space="preserve">
</t>
    </r>
    <r>
      <rPr>
        <sz val="11"/>
        <color rgb="FF000000"/>
        <rFont val="Calibri"/>
      </rPr>
      <t>Verify the "log.keepOld" value is set to "10".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log.keepOld</t>
    </r>
    <r>
      <rPr>
        <sz val="11"/>
        <color rgb="FF000000"/>
        <rFont val="Calibri"/>
      </rPr>
      <t xml:space="preserve">
</t>
    </r>
    <r>
      <rPr>
        <sz val="11"/>
        <color rgb="FF000000"/>
        <rFont val="Calibri"/>
      </rPr>
      <t>If the virtual machine advanced setting "log.keepOld" is not set to "10", this is a finding.</t>
    </r>
    <r>
      <rPr>
        <sz val="11"/>
        <color rgb="FF000000"/>
        <rFont val="Calibri"/>
      </rPr>
      <t xml:space="preserve">
</t>
    </r>
    <r>
      <rPr>
        <sz val="11"/>
        <color rgb="FF000000"/>
        <rFont val="Calibri"/>
      </rPr>
      <t>If the virtual machine advanced setting "log.keepOld" does NOT exist, this is NOT a finding.</t>
    </r>
  </si>
  <si>
    <t>V-258720</t>
  </si>
  <si>
    <r>
      <rPr>
        <sz val="11"/>
        <rFont val="Calibri"/>
      </rPr>
      <t>Virtual machines (VMs) must enable logging.</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</si>
  <si>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Advanced.</t>
    </r>
    <r>
      <rPr>
        <sz val="11"/>
        <color rgb="FF000000"/>
        <rFont val="Calibri"/>
      </rPr>
      <t xml:space="preserve">
</t>
    </r>
    <r>
      <rPr>
        <sz val="11"/>
        <color rgb="FF000000"/>
        <rFont val="Calibri"/>
      </rPr>
      <t>Click the checkbox next to "Enable logging".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$spec.Flags = New-Object VMware.Vim.VirtualMachineFlagInfo</t>
    </r>
    <r>
      <rPr>
        <sz val="11"/>
        <color rgb="FF000000"/>
        <rFont val="Calibri"/>
      </rPr>
      <t xml:space="preserve">
</t>
    </r>
    <r>
      <rPr>
        <sz val="11"/>
        <color rgb="FF000000"/>
        <rFont val="Calibri"/>
      </rPr>
      <t>$spec.Flags.enableLogging = $true</t>
    </r>
    <r>
      <rPr>
        <sz val="11"/>
        <color rgb="FF000000"/>
        <rFont val="Calibri"/>
      </rPr>
      <t xml:space="preserve">
</t>
    </r>
    <r>
      <rPr>
        <sz val="11"/>
        <color rgb="FF000000"/>
        <rFont val="Calibri"/>
      </rPr>
      <t>(Get-VM -Name &lt;vmname&gt;).ExtensionData.ReconfigVM($spec)</t>
    </r>
  </si>
  <si>
    <r>
      <rPr>
        <sz val="11"/>
        <color rgb="FF000000"/>
        <rFont val="Calibri"/>
      </rPr>
      <t>The ESXi hypervisor maintains logs for each individual VM by default. These logs contain information including, but not limited to, power events, system failure information, tools status and activity, time sync, virtual hardware changes, vMotion migrations and machine clones. Due to the value these logs provide for the continued availability of each VM and potential security incidents, these logs must be enabled.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</si>
  <si>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 &gt;&gt; VM Options &gt;&gt; Advanced.</t>
    </r>
    <r>
      <rPr>
        <sz val="11"/>
        <color rgb="FF000000"/>
        <rFont val="Calibri"/>
      </rPr>
      <t xml:space="preserve">
</t>
    </r>
    <r>
      <rPr>
        <sz val="11"/>
        <color rgb="FF000000"/>
        <rFont val="Calibri"/>
      </rPr>
      <t>Ensure that the checkbox next to "Enable logging" is 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{$_.ExtensionData.Config.Flags.EnableLogging -ne "True"}</t>
    </r>
    <r>
      <rPr>
        <sz val="11"/>
        <color rgb="FF000000"/>
        <rFont val="Calibri"/>
      </rPr>
      <t xml:space="preserve">
</t>
    </r>
    <r>
      <rPr>
        <sz val="11"/>
        <color rgb="FF000000"/>
        <rFont val="Calibri"/>
      </rPr>
      <t>If logging is not enabled, this is a finding.</t>
    </r>
  </si>
  <si>
    <t>V-258721</t>
  </si>
  <si>
    <r>
      <rPr>
        <sz val="11"/>
        <rFont val="Calibri"/>
      </rPr>
      <t>Virtual machines (VMs) must not use independent, nonpersistent disks.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</si>
  <si>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target hard disk and change the mode to persistent or uncheck Independent.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one of the following commands:</t>
    </r>
    <r>
      <rPr>
        <sz val="11"/>
        <color rgb="FF000000"/>
        <rFont val="Calibri"/>
      </rPr>
      <t xml:space="preserve">
</t>
    </r>
    <r>
      <rPr>
        <sz val="11"/>
        <color rgb="FF000000"/>
        <rFont val="Calibri"/>
      </rPr>
      <t>Get-VM "VM Name" | Get-HardDisk | Set-HardDisk -Persistence IndependentPersistent</t>
    </r>
    <r>
      <rPr>
        <sz val="11"/>
        <color rgb="FF000000"/>
        <rFont val="Calibri"/>
      </rPr>
      <t xml:space="preserve">
</t>
    </r>
    <r>
      <rPr>
        <sz val="11"/>
        <color rgb="FF000000"/>
        <rFont val="Calibri"/>
      </rPr>
      <t>or</t>
    </r>
    <r>
      <rPr>
        <sz val="11"/>
        <color rgb="FF000000"/>
        <rFont val="Calibri"/>
      </rPr>
      <t xml:space="preserve">
</t>
    </r>
    <r>
      <rPr>
        <sz val="11"/>
        <color rgb="FF000000"/>
        <rFont val="Calibri"/>
      </rPr>
      <t>Get-VM "VM Name" | Get-HardDisk | Set-HardDisk -Persistence Persistent</t>
    </r>
  </si>
  <si>
    <r>
      <rPr>
        <sz val="11"/>
        <color rgb="FF000000"/>
        <rFont val="Calibri"/>
      </rPr>
      <t>The security issue with nonpersistent disk mode is that successful attackers, with a simple shutdown or reboot, might undo or remove any traces they were ever on the machine. To safeguard against this risk, production virtual machines should be set to use persistent disk mode; additionally, ensure activity within the VM is logged remotely on a separate server, such as a syslog server or equivalent Windows-based event collector. Without a persistent record of activity on a VM, administrators might never know whether they have been attacked or hacked.</t>
    </r>
    <r>
      <rPr>
        <sz val="11"/>
        <color rgb="FF000000"/>
        <rFont val="Calibri"/>
      </rPr>
      <t xml:space="preserve">
</t>
    </r>
    <r>
      <rPr>
        <sz val="11"/>
        <color rgb="FF000000"/>
        <rFont val="Calibri"/>
      </rPr>
      <t>There can be valid use cases for these types of disks, such as with an application presentation solution where read-only disks are desired, and such cases should be identified and documented.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</si>
  <si>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attached hard disks and verify they are not configured as independent nonpersistent disks.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Select Parent, Name, Filename, DiskType, Persistence | FT -AutoSize</t>
    </r>
    <r>
      <rPr>
        <sz val="11"/>
        <color rgb="FF000000"/>
        <rFont val="Calibri"/>
      </rPr>
      <t xml:space="preserve">
</t>
    </r>
    <r>
      <rPr>
        <sz val="11"/>
        <color rgb="FF000000"/>
        <rFont val="Calibri"/>
      </rPr>
      <t>If the virtual machine has attached disks that are in independent nonpersistent mode and are not documented, this is a finding.</t>
    </r>
  </si>
  <si>
    <t>V-258722</t>
  </si>
  <si>
    <r>
      <rPr>
        <sz val="11"/>
        <rFont val="Calibri"/>
      </rPr>
      <t>Virtual machines (VMs) must remove unneeded floppy devices.</t>
    </r>
  </si>
  <si>
    <r>
      <rPr>
        <sz val="11"/>
        <color rgb="FF000000"/>
        <rFont val="Calibri"/>
      </rPr>
      <t>Floppy drives are no longer visible through the vSphere Client and must be done via the Application Programming Interface (API) or PowerCLI.</t>
    </r>
    <r>
      <rPr>
        <sz val="11"/>
        <color rgb="FF000000"/>
        <rFont val="Calibri"/>
      </rPr>
      <t xml:space="preserve">
</t>
    </r>
    <r>
      <rPr>
        <sz val="11"/>
        <color rgb="FF000000"/>
        <rFont val="Calibri"/>
      </rPr>
      <t>The VM must be powered off to remove a floppy drive.</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Get-FloppyDrive | Remove-FloppyDrive</t>
    </r>
  </si>
  <si>
    <r>
      <rPr>
        <sz val="11"/>
        <color rgb="FF000000"/>
        <rFont val="Calibri"/>
      </rPr>
      <t>Ensure no device is connected to a virtual machine if it is not required. For example, floppy, serial, and parallel ports are rarely used for virtual machines in a data center environment, and CD/DVD drives are usually connected only temporarily during software installation.</t>
    </r>
  </si>
  <si>
    <r>
      <rPr>
        <sz val="11"/>
        <color rgb="FF000000"/>
        <rFont val="Calibri"/>
      </rPr>
      <t>Floppy drives are no longer visible through the vSphere Client and must be done via the Application Programming Interface (API) or PowerCLI.</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Get-FloppyDrive | Select Parent, Name, ConnectionState</t>
    </r>
    <r>
      <rPr>
        <sz val="11"/>
        <color rgb="FF000000"/>
        <rFont val="Calibri"/>
      </rPr>
      <t xml:space="preserve">
</t>
    </r>
    <r>
      <rPr>
        <sz val="11"/>
        <color rgb="FF000000"/>
        <rFont val="Calibri"/>
      </rPr>
      <t>If a virtual machine has a floppy drive connected, this is a finding.</t>
    </r>
  </si>
  <si>
    <t>V-258723</t>
  </si>
  <si>
    <r>
      <rPr>
        <sz val="11"/>
        <rFont val="Calibri"/>
      </rPr>
      <t>Virtual machines (VMs) must remove unneeded CD/DVD devices.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</si>
  <si>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CD/DVD drive and uncheck "Connected" and "Connect at power on" and remove any attached ISOs.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Get-CDDrive | Set-CDDrive -NoMedia</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</si>
  <si>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CD/DVD drives are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Get-CDDrive | Where {$_.extensiondata.connectable.connected -eq $true} | Select Parent,Name</t>
    </r>
    <r>
      <rPr>
        <sz val="11"/>
        <color rgb="FF000000"/>
        <rFont val="Calibri"/>
      </rPr>
      <t xml:space="preserve">
</t>
    </r>
    <r>
      <rPr>
        <sz val="11"/>
        <color rgb="FF000000"/>
        <rFont val="Calibri"/>
      </rPr>
      <t>If a virtual machine has a CD/DVD drive connected other than temporarily, this is a finding.</t>
    </r>
  </si>
  <si>
    <t>V-258724</t>
  </si>
  <si>
    <r>
      <rPr>
        <sz val="11"/>
        <rFont val="Calibri"/>
      </rPr>
      <t>Virtual machines (VMs) must remove unneeded parallel devices.</t>
    </r>
  </si>
  <si>
    <r>
      <rPr>
        <sz val="11"/>
        <color rgb="FF000000"/>
        <rFont val="Calibri"/>
      </rPr>
      <t>Parallel devices are no longer visible through the vSphere Client and must be done via the Application Programming Interface (API) or PowerCLI.</t>
    </r>
    <r>
      <rPr>
        <sz val="11"/>
        <color rgb="FF000000"/>
        <rFont val="Calibri"/>
      </rPr>
      <t xml:space="preserve">
</t>
    </r>
    <r>
      <rPr>
        <sz val="11"/>
        <color rgb="FF000000"/>
        <rFont val="Calibri"/>
      </rPr>
      <t>The VM must be powered off to remove a parallel device.</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$pport = (Get-VM -Name &lt;vmname&gt;).ExtensionData.Config.Hardware.Device | Where {$_.DeviceInfo.Label -match "Parallel"}</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$spec.DeviceChange += New-Object VMware.Vim.VirtualDeviceConfigSpec</t>
    </r>
    <r>
      <rPr>
        <sz val="11"/>
        <color rgb="FF000000"/>
        <rFont val="Calibri"/>
      </rPr>
      <t xml:space="preserve">
</t>
    </r>
    <r>
      <rPr>
        <sz val="11"/>
        <color rgb="FF000000"/>
        <rFont val="Calibri"/>
      </rPr>
      <t>$spec.DeviceChange[-1].device = $pport</t>
    </r>
    <r>
      <rPr>
        <sz val="11"/>
        <color rgb="FF000000"/>
        <rFont val="Calibri"/>
      </rPr>
      <t xml:space="preserve">
</t>
    </r>
    <r>
      <rPr>
        <sz val="11"/>
        <color rgb="FF000000"/>
        <rFont val="Calibri"/>
      </rPr>
      <t>$spec.DeviceChange[-1].operation = "remove"</t>
    </r>
    <r>
      <rPr>
        <sz val="11"/>
        <color rgb="FF000000"/>
        <rFont val="Calibri"/>
      </rPr>
      <t xml:space="preserve">
</t>
    </r>
    <r>
      <rPr>
        <sz val="11"/>
        <color rgb="FF000000"/>
        <rFont val="Calibri"/>
      </rPr>
      <t>(Get-VM -Name &lt;vmname&gt;).ExtensionData.ReconfigVM($spec)</t>
    </r>
  </si>
  <si>
    <r>
      <rPr>
        <sz val="11"/>
        <color rgb="FF000000"/>
        <rFont val="Calibri"/>
      </rPr>
      <t>Parallel devices are no longer visible through the vSphere Client and must be done via the Application Programming Interface (API) or PowerCLI.</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"parallel"}</t>
    </r>
    <r>
      <rPr>
        <sz val="11"/>
        <color rgb="FF000000"/>
        <rFont val="Calibri"/>
      </rPr>
      <t xml:space="preserve">
</t>
    </r>
    <r>
      <rPr>
        <sz val="11"/>
        <color rgb="FF000000"/>
        <rFont val="Calibri"/>
      </rPr>
      <t>If a virtual machine has a parallel device present, this is a finding.</t>
    </r>
  </si>
  <si>
    <t>V-258725</t>
  </si>
  <si>
    <r>
      <rPr>
        <sz val="11"/>
        <rFont val="Calibri"/>
      </rPr>
      <t>Virtual machines (VMs) must remove unneeded serial devices.</t>
    </r>
  </si>
  <si>
    <r>
      <rPr>
        <sz val="11"/>
        <color rgb="FF000000"/>
        <rFont val="Calibri"/>
      </rPr>
      <t>The VM must be powered off to remove a serial device.</t>
    </r>
    <r>
      <rPr>
        <sz val="11"/>
        <color rgb="FF000000"/>
        <rFont val="Calibri"/>
      </rPr>
      <t xml:space="preserve">
</t>
    </r>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serial device, click the circled "X" to remove it, and click "OK".</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</si>
  <si>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serial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"serial"}</t>
    </r>
    <r>
      <rPr>
        <sz val="11"/>
        <color rgb="FF000000"/>
        <rFont val="Calibri"/>
      </rPr>
      <t xml:space="preserve">
</t>
    </r>
    <r>
      <rPr>
        <sz val="11"/>
        <color rgb="FF000000"/>
        <rFont val="Calibri"/>
      </rPr>
      <t>If a virtual machine has a serial device present, this is a finding.</t>
    </r>
  </si>
  <si>
    <t>V-258726</t>
  </si>
  <si>
    <r>
      <rPr>
        <sz val="11"/>
        <rFont val="Calibri"/>
      </rPr>
      <t>Virtual machines (VMs) must remove unneeded USB devices.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</si>
  <si>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USB controller, click the circled "X" to remove it,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Get-USBDevice | Remove-USBDevice</t>
    </r>
    <r>
      <rPr>
        <sz val="11"/>
        <color rgb="FF000000"/>
        <rFont val="Calibri"/>
      </rPr>
      <t xml:space="preserve">
</t>
    </r>
    <r>
      <rPr>
        <sz val="11"/>
        <color rgb="FF000000"/>
        <rFont val="Calibri"/>
      </rPr>
      <t>Note: This will not remove the USB controller, just any connected devices.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</si>
  <si>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USB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Get-VM | Where {$_.ExtensionData.Config.Hardware.Device.DeviceInfo.Label -match "usb"}</t>
    </r>
    <r>
      <rPr>
        <sz val="11"/>
        <color rgb="FF000000"/>
        <rFont val="Calibri"/>
      </rPr>
      <t xml:space="preserve">
</t>
    </r>
    <r>
      <rPr>
        <sz val="11"/>
        <color rgb="FF000000"/>
        <rFont val="Calibri"/>
      </rPr>
      <t>Get-VM | Get-UsbDevice</t>
    </r>
    <r>
      <rPr>
        <sz val="11"/>
        <color rgb="FF000000"/>
        <rFont val="Calibri"/>
      </rPr>
      <t xml:space="preserve">
</t>
    </r>
    <r>
      <rPr>
        <sz val="11"/>
        <color rgb="FF000000"/>
        <rFont val="Calibri"/>
      </rPr>
      <t>If a virtual machine has any USB devices or USB controllers present, this is a finding.</t>
    </r>
    <r>
      <rPr>
        <sz val="11"/>
        <color rgb="FF000000"/>
        <rFont val="Calibri"/>
      </rPr>
      <t xml:space="preserve">
</t>
    </r>
    <r>
      <rPr>
        <sz val="11"/>
        <color rgb="FF000000"/>
        <rFont val="Calibri"/>
      </rPr>
      <t>If USB smart card readers are used to pass smart cards through the VM console to a VM, the use of a USB controller and USB devices for that purpose is not a finding.</t>
    </r>
  </si>
  <si>
    <t>V-258727</t>
  </si>
  <si>
    <r>
      <rPr>
        <sz val="11"/>
        <rFont val="Calibri"/>
      </rPr>
      <t>Virtual machines (VMs) must disable DirectPath I/O devices when not required.</t>
    </r>
  </si>
  <si>
    <r>
      <rPr>
        <sz val="11"/>
        <color rgb="FF000000"/>
        <rFont val="Calibri"/>
      </rPr>
      <t>From the vSphere Client, select the Virtual Machine, right-click and go to Edit Settings &gt;&gt; Virtual Hardware tab.</t>
    </r>
    <r>
      <rPr>
        <sz val="11"/>
        <color rgb="FF000000"/>
        <rFont val="Calibri"/>
      </rPr>
      <t xml:space="preserve">
</t>
    </r>
    <r>
      <rPr>
        <sz val="11"/>
        <color rgb="FF000000"/>
        <rFont val="Calibri"/>
      </rPr>
      <t>Find the unexpected PCI device returned from the check.</t>
    </r>
    <r>
      <rPr>
        <sz val="11"/>
        <color rgb="FF000000"/>
        <rFont val="Calibri"/>
      </rPr>
      <t xml:space="preserve">
</t>
    </r>
    <r>
      <rPr>
        <sz val="11"/>
        <color rgb="FF000000"/>
        <rFont val="Calibri"/>
      </rPr>
      <t>Hover the mouse over the device and click the circled "X" to remove the device.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Get-PassthroughDevice | Remove-PassthroughDevice</t>
    </r>
  </si>
  <si>
    <r>
      <rPr>
        <sz val="11"/>
        <color rgb="FF000000"/>
        <rFont val="Calibri"/>
      </rPr>
      <t>VMDirectPath I/O (PCI passthrough) enables direct assignment of hardware PCI functions to VMs. This gives the VM access to the PCI functions with minimal intervention from the ESXi host. This is a powerful feature for legitimate applications such as virtualized storage appliances, backup appliances, dedicated graphics, etc., but it also allows a potential attacker highly privileged access to underlying hardware and the PCI bus.</t>
    </r>
  </si>
  <si>
    <r>
      <rPr>
        <sz val="11"/>
        <color rgb="FF000000"/>
        <rFont val="Calibri"/>
      </rPr>
      <t>For each virtual machine do the following:</t>
    </r>
    <r>
      <rPr>
        <sz val="11"/>
        <color rgb="FF000000"/>
        <rFont val="Calibri"/>
      </rPr>
      <t xml:space="preserve">
</t>
    </r>
    <r>
      <rPr>
        <sz val="11"/>
        <color rgb="FF000000"/>
        <rFont val="Calibri"/>
      </rPr>
      <t>From the vSphere Client, view the Summary tab.</t>
    </r>
    <r>
      <rPr>
        <sz val="11"/>
        <color rgb="FF000000"/>
        <rFont val="Calibri"/>
      </rPr>
      <t xml:space="preserve">
</t>
    </r>
    <r>
      <rPr>
        <sz val="11"/>
        <color rgb="FF000000"/>
        <rFont val="Calibri"/>
      </rPr>
      <t>Review the PCI devices section and verify none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Get-PassthroughDevice</t>
    </r>
    <r>
      <rPr>
        <sz val="11"/>
        <color rgb="FF000000"/>
        <rFont val="Calibri"/>
      </rPr>
      <t xml:space="preserve">
</t>
    </r>
    <r>
      <rPr>
        <sz val="11"/>
        <color rgb="FF000000"/>
        <rFont val="Calibri"/>
      </rPr>
      <t>If the virtual machine has passthrough devices present, and the specific device returned is not approved, this is a finding.</t>
    </r>
  </si>
  <si>
    <t>V-258728</t>
  </si>
  <si>
    <r>
      <rPr>
        <sz val="11"/>
        <rFont val="Calibri"/>
      </rPr>
      <t>The ESXi host must enforce the limit of three consecutive invalid logon attempts by a user.</t>
    </r>
  </si>
  <si>
    <t>ESXi</t>
  </si>
  <si>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"Security.AccountLockFailures" value and configure it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 Set-AdvancedSetting -Value 3</t>
    </r>
  </si>
  <si>
    <r>
      <rPr>
        <sz val="11"/>
        <color rgb="FF000000"/>
        <rFont val="Calibri"/>
      </rPr>
      <t>By limiting the number of failed logon attempts, the risk of unauthorized access via user password guessing, otherwise known as brute forcing, is reduced. Once the configured number of attempts is reached, the account is locked by the ESXi host.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</si>
  <si>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"Security.AccountLockFailures" value and verify it is set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t>
    </r>
    <r>
      <rPr>
        <sz val="11"/>
        <color rgb="FF000000"/>
        <rFont val="Calibri"/>
      </rPr>
      <t xml:space="preserve">
</t>
    </r>
    <r>
      <rPr>
        <sz val="11"/>
        <color rgb="FF000000"/>
        <rFont val="Calibri"/>
      </rPr>
      <t>If the "Security.AccountLockFailures" setting is set to a value other than "3", this is a finding.</t>
    </r>
  </si>
  <si>
    <t>V-258729</t>
  </si>
  <si>
    <r>
      <rPr>
        <sz val="11"/>
        <rFont val="Calibri"/>
      </rPr>
      <t>The ESXi host must display the Standard Mandatory DOD Notice and Consent Banner before granting access to the system via the Direct Console User Interface (DCUI).</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</si>
  <si>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"Annotations.WelcomeMessage" value and set it to the following. Click "OK".</t>
    </r>
    <r>
      <rPr>
        <sz val="11"/>
        <color rgb="FF000000"/>
        <rFont val="Calibri"/>
      </rPr>
      <t xml:space="preserve">
</t>
    </r>
    <r>
      <rPr>
        <sz val="11"/>
        <color rgb="FF000000"/>
        <rFont val="Calibri"/>
      </rPr>
      <t>{bgcolor:black} {/color}{align:left}{bgcolor:black}{color:yellow}{hostname} , {ip}{/color}{/bgcolor}{/align}</t>
    </r>
    <r>
      <rPr>
        <sz val="11"/>
        <color rgb="FF000000"/>
        <rFont val="Calibri"/>
      </rPr>
      <t xml:space="preserve">
</t>
    </r>
    <r>
      <rPr>
        <sz val="11"/>
        <color rgb="FF000000"/>
        <rFont val="Calibri"/>
      </rPr>
      <t>{bgcolor:black} {/color}{align:left}{bgcolor:black}{color:yellow}{esxproduct} {esxversion}{/color}{/bgcolor}{/align}</t>
    </r>
    <r>
      <rPr>
        <sz val="11"/>
        <color rgb="FF000000"/>
        <rFont val="Calibri"/>
      </rPr>
      <t xml:space="preserve">
</t>
    </r>
    <r>
      <rPr>
        <sz val="11"/>
        <color rgb="FF000000"/>
        <rFont val="Calibri"/>
      </rPr>
      <t>{bgcolor:black} {/color}{align:left}{bgcolor:black}{color:yellow}{memory} RAM{/color}{/bgcolor}{/align}</t>
    </r>
    <r>
      <rPr>
        <sz val="11"/>
        <color rgb="FF000000"/>
        <rFont val="Calibri"/>
      </rPr>
      <t xml:space="preserve">
</t>
    </r>
    <r>
      <rPr>
        <sz val="11"/>
        <color rgb="FF000000"/>
        <rFont val="Calibri"/>
      </rPr>
      <t>{bgcolor:black} {/color}{align:left}{bgcolor:black}{color:white}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You are accessing a U.S. Government (USG) Information System (IS) that is provided for USG-authorized use only. By      {/color}{/bgcolor}{/align}</t>
    </r>
    <r>
      <rPr>
        <sz val="11"/>
        <color rgb="FF000000"/>
        <rFont val="Calibri"/>
      </rPr>
      <t xml:space="preserve">
</t>
    </r>
    <r>
      <rPr>
        <sz val="11"/>
        <color rgb="FF000000"/>
        <rFont val="Calibri"/>
      </rPr>
      <t>{bgcolor:black} {/color}{align:left}{bgcolor:yellow}{color:black}  using this IS (which includes any device attached to this IS), you consent to the following conditions: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The USG routinely intercepts and monitors communications on this IS for purposes including, but not limited     {/color}{/bgcolor}{/align}</t>
    </r>
    <r>
      <rPr>
        <sz val="11"/>
        <color rgb="FF000000"/>
        <rFont val="Calibri"/>
      </rPr>
      <t xml:space="preserve">
</t>
    </r>
    <r>
      <rPr>
        <sz val="11"/>
        <color rgb="FF000000"/>
        <rFont val="Calibri"/>
      </rPr>
      <t>{bgcolor:black} {/color}{align:left}{bgcolor:yellow}{color:black}          to, penetration testing, COMSEC monitoring, network operations and defense, personnel misconduct (PM), law      {/color}{/bgcolor}{/align}</t>
    </r>
    <r>
      <rPr>
        <sz val="11"/>
        <color rgb="FF000000"/>
        <rFont val="Calibri"/>
      </rPr>
      <t xml:space="preserve">
</t>
    </r>
    <r>
      <rPr>
        <sz val="11"/>
        <color rgb="FF000000"/>
        <rFont val="Calibri"/>
      </rPr>
      <t>{bgcolor:black} {/color}{align:left}{bgcolor:yellow}{color:black}          enforcement (LE), and counterintelligence (CI) investigations.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At any time, the USG may inspect and seize data stored on this IS.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Communications using, or data stored on, this IS are not private, are subject to routine monitoring,            {/color}{/bgcolor}{/align}</t>
    </r>
    <r>
      <rPr>
        <sz val="11"/>
        <color rgb="FF000000"/>
        <rFont val="Calibri"/>
      </rPr>
      <t xml:space="preserve">
</t>
    </r>
    <r>
      <rPr>
        <sz val="11"/>
        <color rgb="FF000000"/>
        <rFont val="Calibri"/>
      </rPr>
      <t>{bgcolor:black} {/color}{align:left}{bgcolor:yellow}{color:black}          interception, and search, and may be disclosed or used for any USG-authorized purpose.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This IS includes security measures (e.g., authentication and access controls) to protect USG interests--not     {/color}{/bgcolor}{/align}</t>
    </r>
    <r>
      <rPr>
        <sz val="11"/>
        <color rgb="FF000000"/>
        <rFont val="Calibri"/>
      </rPr>
      <t xml:space="preserve">
</t>
    </r>
    <r>
      <rPr>
        <sz val="11"/>
        <color rgb="FF000000"/>
        <rFont val="Calibri"/>
      </rPr>
      <t>{bgcolor:black} {/color}{align:left}{bgcolor:yellow}{color:black}          for your personal benefit or privacy.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Notwithstanding the above, using this IS does not constitute consent to PM, LE or CI investigative searching    {/color}{/bgcolor}{/align}</t>
    </r>
    <r>
      <rPr>
        <sz val="11"/>
        <color rgb="FF000000"/>
        <rFont val="Calibri"/>
      </rPr>
      <t xml:space="preserve">
</t>
    </r>
    <r>
      <rPr>
        <sz val="11"/>
        <color rgb="FF000000"/>
        <rFont val="Calibri"/>
      </rPr>
      <t>{bgcolor:black} {/color}{align:left}{bgcolor:yellow}{color:black}          or monitoring of the content of privileged communications, or work product, related to personal representation  {/color}{/bgcolor}{/align}</t>
    </r>
    <r>
      <rPr>
        <sz val="11"/>
        <color rgb="FF000000"/>
        <rFont val="Calibri"/>
      </rPr>
      <t xml:space="preserve">
</t>
    </r>
    <r>
      <rPr>
        <sz val="11"/>
        <color rgb="FF000000"/>
        <rFont val="Calibri"/>
      </rPr>
      <t>{bgcolor:black} {/color}{align:left}{bgcolor:yellow}{color:black}          or services by attorneys, psychotherapists, or clergy, and their assistants. Such communications and work       {/color}{/bgcolor}{/align}</t>
    </r>
    <r>
      <rPr>
        <sz val="11"/>
        <color rgb="FF000000"/>
        <rFont val="Calibri"/>
      </rPr>
      <t xml:space="preserve">
</t>
    </r>
    <r>
      <rPr>
        <sz val="11"/>
        <color rgb="FF000000"/>
        <rFont val="Calibri"/>
      </rPr>
      <t>{bgcolor:black} {/color}{align:left}{bgcolor:yellow}{color:black}          product are private and confidential. See User Agreement for details.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{/color}{align:left}{bgcolor:dark-grey}{color:white}  &lt;F2&gt; Accept Conditions and Customize System / View Logs{/align}{align:right}&lt;F12&gt; Accept Conditions and Shut Down/Restart  {bgcolor:black} {/color}{/color}{/bgcolor}{/align}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 | Set-AdvancedSetting -Value "&lt;Banner text above&gt;"</t>
    </r>
  </si>
  <si>
    <r>
      <rPr>
        <sz val="11"/>
        <color rgb="FF000000"/>
        <rFont val="Calibri"/>
      </rPr>
      <t>Display of a standardized and approved use notification before granting access to the host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a host that can accommodate banners of 1300 characters:</t>
    </r>
    <r>
      <rPr>
        <sz val="11"/>
        <color rgb="FF000000"/>
        <rFont val="Calibri"/>
      </rPr>
      <t xml:space="preserve">
</t>
    </r>
    <r>
      <rPr>
        <sz val="11"/>
        <color rgb="FF000000"/>
        <rFont val="Calibri"/>
      </rPr>
      <t>"You are accessing a U.S. Government (USG) VMM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VMMs that have severe limitations on the number of characters that can be displayed in the banner:</t>
    </r>
    <r>
      <rPr>
        <sz val="11"/>
        <color rgb="FF000000"/>
        <rFont val="Calibri"/>
      </rPr>
      <t xml:space="preserve">
</t>
    </r>
    <r>
      <rPr>
        <sz val="11"/>
        <color rgb="FF000000"/>
        <rFont val="Calibri"/>
      </rPr>
      <t>"I've read (literal ampersand) consent to terms in IS user agreem't."</t>
    </r>
    <r>
      <rPr>
        <sz val="11"/>
        <color rgb="FF000000"/>
        <rFont val="Calibri"/>
      </rPr>
      <t xml:space="preserve">
</t>
    </r>
    <r>
      <rPr>
        <sz val="11"/>
        <color rgb="FF000000"/>
        <rFont val="Calibri"/>
      </rPr>
      <t>Satisfies: SRG-OS-000023-VMM-000060, SRG-OS-000024-VMM-000070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</si>
  <si>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"Annotations.WelcomeMessage" value and verify it contains the standard mandatory DOD notice and consent banner.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t>
    </r>
    <r>
      <rPr>
        <sz val="11"/>
        <color rgb="FF000000"/>
        <rFont val="Calibri"/>
      </rPr>
      <t xml:space="preserve">
</t>
    </r>
    <r>
      <rPr>
        <sz val="11"/>
        <color rgb="FF000000"/>
        <rFont val="Calibri"/>
      </rPr>
      <t>If the "Annotations.WelcomeMessage" setting does not contain the standard mandatory DOD notice and consent banner, this is a finding.</t>
    </r>
  </si>
  <si>
    <t>V-258730</t>
  </si>
  <si>
    <r>
      <rPr>
        <sz val="11"/>
        <rFont val="Calibri"/>
      </rPr>
      <t>The ESXi host must enable lockdown mode.</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</si>
  <si>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 &gt;&gt; Lockdown Mode.</t>
    </r>
    <r>
      <rPr>
        <sz val="11"/>
        <color rgb="FF000000"/>
        <rFont val="Calibri"/>
      </rPr>
      <t xml:space="preserve">
</t>
    </r>
    <r>
      <rPr>
        <sz val="11"/>
        <color rgb="FF000000"/>
        <rFont val="Calibri"/>
      </rPr>
      <t>Click edit and select either the "Normal" or "Strict" radio buttons.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$level = "lockdownNormal" OR "lockdownStrict"</t>
    </r>
    <r>
      <rPr>
        <sz val="11"/>
        <color rgb="FF000000"/>
        <rFont val="Calibri"/>
      </rPr>
      <t xml:space="preserve">
</t>
    </r>
    <r>
      <rPr>
        <sz val="11"/>
        <color rgb="FF000000"/>
        <rFont val="Calibri"/>
      </rPr>
      <t>$vmhost = Get-VMHost -Name &lt;hostname&gt;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$lockdown.ChangeLockdownMode($level)</t>
    </r>
    <r>
      <rPr>
        <sz val="11"/>
        <color rgb="FF000000"/>
        <rFont val="Calibri"/>
      </rPr>
      <t xml:space="preserve">
</t>
    </r>
    <r>
      <rPr>
        <sz val="11"/>
        <color rgb="FF000000"/>
        <rFont val="Calibri"/>
      </rPr>
      <t>Note: In strict lockdown mode, the Direct Console User Interface (DCUI) service is stopped. If the connection to vCenter Server is lost and the vSphere Client is no longer available, the ESXi host becomes inaccessible.</t>
    </r>
  </si>
  <si>
    <r>
      <rPr>
        <sz val="11"/>
        <color rgb="FF000000"/>
        <rFont val="Calibri"/>
      </rPr>
      <t>Enabling Lockdown Mode disables direct access to an ESXi host, requiring the host to be managed remotely from vCenter Server. This is done to ensure the roles and access controls implemented in vCenter are always enforced and users cannot bypass them by logging on to a host directly.</t>
    </r>
    <r>
      <rPr>
        <sz val="11"/>
        <color rgb="FF000000"/>
        <rFont val="Calibri"/>
      </rPr>
      <t xml:space="preserve">
</t>
    </r>
    <r>
      <rPr>
        <sz val="11"/>
        <color rgb="FF000000"/>
        <rFont val="Calibri"/>
      </rPr>
      <t>By forcing all interaction to occur through vCenter Server, the risk of someone inadvertently attaining elevated privileges or performing tasks that are not properly audited is greatly reduced.</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</si>
  <si>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Scroll down to "Lockdown Mode" and verify it is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Name,@{N="Lockdown";E={$_.Extensiondata.Config.LockdownMode}}</t>
    </r>
    <r>
      <rPr>
        <sz val="11"/>
        <color rgb="FF000000"/>
        <rFont val="Calibri"/>
      </rPr>
      <t xml:space="preserve">
</t>
    </r>
    <r>
      <rPr>
        <sz val="11"/>
        <color rgb="FF000000"/>
        <rFont val="Calibri"/>
      </rPr>
      <t>If "Lockdown Mode" is disabled, this is a finding.</t>
    </r>
  </si>
  <si>
    <t>V-258731</t>
  </si>
  <si>
    <r>
      <rPr>
        <sz val="11"/>
        <rFont val="Calibri"/>
      </rPr>
      <t>The ESXi host client must be configured with an idle session timeout.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</si>
  <si>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"UserVars.HostClientSessionTimeout"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UserVars.HostClientSessionTimeout | Set-AdvancedSetting -Value "900"</t>
    </r>
  </si>
  <si>
    <r>
      <rPr>
        <sz val="11"/>
        <color rgb="FF000000"/>
        <rFont val="Calibri"/>
      </rPr>
      <t>The ESXi host client is the UI served up by the host itself, outside of vCenter. It is accessed at https://&lt;ESX FQDN&gt;/ui. ESXi is not usually administered via this interface for long periods, and all users will be highly privileged. Implementing a mandatory session idle limit will ensure that orphaned, forgotten, or ignored sessions will be closed promptly.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</si>
  <si>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"UserVars.HostClientSessionTimeout" value and verify it is set to "900" or less.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UserVars.HostClientSessionTimeout</t>
    </r>
    <r>
      <rPr>
        <sz val="11"/>
        <color rgb="FF000000"/>
        <rFont val="Calibri"/>
      </rPr>
      <t xml:space="preserve">
</t>
    </r>
    <r>
      <rPr>
        <sz val="11"/>
        <color rgb="FF000000"/>
        <rFont val="Calibri"/>
      </rPr>
      <t>If the "UserVars.HostClientSessionTimeout" setting is not set to "900" or less, this is a finding.</t>
    </r>
  </si>
  <si>
    <t>V-258732</t>
  </si>
  <si>
    <r>
      <rPr>
        <sz val="11"/>
        <rFont val="Calibri"/>
      </rPr>
      <t>The ESXi host Secure Shell (SSH) daemon must use FIPS 140-2 validated cryptographic modules to protect the confidentiality of remote access sessions.</t>
    </r>
  </si>
  <si>
    <t>CAT I (High)</t>
  </si>
  <si>
    <r>
      <rPr>
        <sz val="11"/>
        <color rgb="FF000000"/>
        <rFont val="Calibri"/>
      </rPr>
      <t>From an ESXi shell, run the following command:</t>
    </r>
    <r>
      <rPr>
        <sz val="11"/>
        <color rgb="FF000000"/>
        <rFont val="Calibri"/>
      </rPr>
      <t xml:space="preserve">
</t>
    </r>
    <r>
      <rPr>
        <sz val="11"/>
        <color rgb="FF000000"/>
        <rFont val="Calibri"/>
      </rPr>
      <t># esxcli system security fips140 ssh set -e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$esxcli.system.security.fips140.ssh.set.CreateArgs()</t>
    </r>
    <r>
      <rPr>
        <sz val="11"/>
        <color rgb="FF000000"/>
        <rFont val="Calibri"/>
      </rPr>
      <t xml:space="preserve">
</t>
    </r>
    <r>
      <rPr>
        <sz val="11"/>
        <color rgb="FF000000"/>
        <rFont val="Calibri"/>
      </rPr>
      <t>$arguments.enable = $true</t>
    </r>
    <r>
      <rPr>
        <sz val="11"/>
        <color rgb="FF000000"/>
        <rFont val="Calibri"/>
      </rPr>
      <t xml:space="preserve">
</t>
    </r>
    <r>
      <rPr>
        <sz val="11"/>
        <color rgb="FF000000"/>
        <rFont val="Calibri"/>
      </rPr>
      <t>$esxcli.system.security.fips140.ssh.set.Invoke($arguments)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</si>
  <si>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OpenSSH on the ESXi host ships with a FIPS 140-2 validated cryptographic module and it is enabled by default. For backward compatibility reasons, this can be disabled so this setting must be audited and corrected if necessary.</t>
    </r>
  </si>
  <si>
    <r>
      <rPr>
        <sz val="11"/>
        <color rgb="FF000000"/>
        <rFont val="Calibri"/>
      </rPr>
      <t>From an ESXi shell, run the following command:</t>
    </r>
    <r>
      <rPr>
        <sz val="11"/>
        <color rgb="FF000000"/>
        <rFont val="Calibri"/>
      </rPr>
      <t xml:space="preserve">
</t>
    </r>
    <r>
      <rPr>
        <sz val="11"/>
        <color rgb="FF000000"/>
        <rFont val="Calibri"/>
      </rPr>
      <t># esxcli system security fips140 ssh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$esxcli.system.security.fips140.ssh.get.invoke()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Enabled: true</t>
    </r>
    <r>
      <rPr>
        <sz val="11"/>
        <color rgb="FF000000"/>
        <rFont val="Calibri"/>
      </rPr>
      <t xml:space="preserve">
</t>
    </r>
    <r>
      <rPr>
        <sz val="11"/>
        <color rgb="FF000000"/>
        <rFont val="Calibri"/>
      </rPr>
      <t>If the FIPS mode is not enabled for SSH, this is a finding.</t>
    </r>
  </si>
  <si>
    <t>V-258733</t>
  </si>
  <si>
    <r>
      <rPr>
        <sz val="11"/>
        <rFont val="Calibri"/>
      </rPr>
      <t>The ESXi must produce audit records containing information to establish what type of events occurred.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</si>
  <si>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"Config.HostAgent.log.level" value and configure it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 | Set-AdvancedSetting -Value "info"</t>
    </r>
  </si>
  <si>
    <r>
      <rPr>
        <sz val="11"/>
        <color rgb="FF000000"/>
        <rFont val="Calibri"/>
      </rPr>
      <t xml:space="preserve">Without establishing what types of events occurred, it would be difficult to establish, correlate, and investigate the events leading up to an outage or attack. </t>
    </r>
    <r>
      <rPr>
        <sz val="11"/>
        <color rgb="FF000000"/>
        <rFont val="Calibri"/>
      </rPr>
      <t xml:space="preserve">
</t>
    </r>
    <r>
      <rPr>
        <sz val="11"/>
        <color rgb="FF000000"/>
        <rFont val="Calibri"/>
      </rPr>
      <t>Satisfies: SRG-OS-000037-VMM-000150, SRG-OS-000063-VMM-000310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</si>
  <si>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"Config.HostAgent.log.level" value and verify it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t>
    </r>
    <r>
      <rPr>
        <sz val="11"/>
        <color rgb="FF000000"/>
        <rFont val="Calibri"/>
      </rPr>
      <t xml:space="preserve">
</t>
    </r>
    <r>
      <rPr>
        <sz val="11"/>
        <color rgb="FF000000"/>
        <rFont val="Calibri"/>
      </rPr>
      <t>If the "Config.HostAgent.log.level" setting is not set to "info", this is a finding.</t>
    </r>
    <r>
      <rPr>
        <sz val="11"/>
        <color rgb="FF000000"/>
        <rFont val="Calibri"/>
      </rPr>
      <t xml:space="preserve">
</t>
    </r>
    <r>
      <rPr>
        <sz val="11"/>
        <color rgb="FF000000"/>
        <rFont val="Calibri"/>
      </rPr>
      <t>Note: Verbose logging level is acceptable for troubleshooting purposes.</t>
    </r>
  </si>
  <si>
    <t>V-258734</t>
  </si>
  <si>
    <r>
      <rPr>
        <sz val="11"/>
        <rFont val="Calibri"/>
      </rPr>
      <t>The ESXi host must enforce password complexity by configuring a password quality policy.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</si>
  <si>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"Security.PasswordQualityControl" value and configure it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 | Set-AdvancedSetting -Value "similar=deny retry=3 min=disabled,disabled,disabled,disabled,15"</t>
    </r>
  </si>
  <si>
    <r>
      <rPr>
        <sz val="11"/>
        <color rgb="FF000000"/>
        <rFont val="Calibri"/>
      </rPr>
      <t>To enforce the use of complex passwords, minimum numbers of characters of different classes are mandated.</t>
    </r>
    <r>
      <rPr>
        <sz val="11"/>
        <color rgb="FF000000"/>
        <rFont val="Calibri"/>
      </rPr>
      <t xml:space="preserve">
</t>
    </r>
    <r>
      <rPr>
        <sz val="11"/>
        <color rgb="FF000000"/>
        <rFont val="Calibri"/>
      </rPr>
      <t>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r>
      <rPr>
        <sz val="11"/>
        <color rgb="FF000000"/>
        <rFont val="Calibri"/>
      </rPr>
      <t xml:space="preserve">
</t>
    </r>
    <r>
      <rPr>
        <sz val="11"/>
        <color rgb="FF000000"/>
        <rFont val="Calibri"/>
      </rPr>
      <t>Satisfies: SRG-OS-000069-VMM-000360, SRG-OS-000070-VMM-000370, SRG-OS-000071-VMM-000380, SRG-OS-000072-VMM-000390, SRG-OS-000072-VMM-000390, SRG-OS-000078-VMM-000450, SRG-OS-000266-VMM-000940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</si>
  <si>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"Security.PasswordQualityControl" value and verify it is set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t>
    </r>
    <r>
      <rPr>
        <sz val="11"/>
        <color rgb="FF000000"/>
        <rFont val="Calibri"/>
      </rPr>
      <t xml:space="preserve">
</t>
    </r>
    <r>
      <rPr>
        <sz val="11"/>
        <color rgb="FF000000"/>
        <rFont val="Calibri"/>
      </rPr>
      <t>If the "Security.PasswordQualityControl" setting is set to a value other than "similar=deny retry=3 min=disabled,disabled,disabled,disabled,15", this is a finding.</t>
    </r>
  </si>
  <si>
    <t>V-258735</t>
  </si>
  <si>
    <r>
      <rPr>
        <sz val="11"/>
        <rFont val="Calibri"/>
      </rPr>
      <t>The ESXi host must prohibit password reuse for a minimum of five generations.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</si>
  <si>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"Security.PasswordHistory" value and configure it to "5".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Security.PasswordHistory | Set-AdvancedSetting -Value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</si>
  <si>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</si>
  <si>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"Security.PasswordHistory" value and verify it is set to "5" or greater.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Security.PasswordHistory</t>
    </r>
    <r>
      <rPr>
        <sz val="11"/>
        <color rgb="FF000000"/>
        <rFont val="Calibri"/>
      </rPr>
      <t xml:space="preserve">
</t>
    </r>
    <r>
      <rPr>
        <sz val="11"/>
        <color rgb="FF000000"/>
        <rFont val="Calibri"/>
      </rPr>
      <t>If the "Security.PasswordHistory" setting is set to a value other than 5 or greater, this is a finding.</t>
    </r>
  </si>
  <si>
    <t>V-258736</t>
  </si>
  <si>
    <r>
      <rPr>
        <sz val="11"/>
        <rFont val="Calibri"/>
      </rPr>
      <t>The ESXi host must be configured to disable nonessential capabilities by disabling the Managed Object Browser (MOB).</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</si>
  <si>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"Config.HostAgent.plugins.solo.enableMob" value and configure it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 | Set-AdvancedSetting -Value false</t>
    </r>
  </si>
  <si>
    <r>
      <rPr>
        <sz val="11"/>
        <color rgb="FF000000"/>
        <rFont val="Calibri"/>
      </rPr>
      <t>The MOB provides a way to explore the object model used by the VMkernel to manage the host and enables configurations to be changed. This interface is meant to be used primarily for debugging the vSphere Software Development Kit (SDK), but because there are no access controls it could also be used as a method to obtain information about a host being targeted for unauthorized access.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</si>
  <si>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"Config.HostAgent.plugins.solo.enableMob"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t>
    </r>
    <r>
      <rPr>
        <sz val="11"/>
        <color rgb="FF000000"/>
        <rFont val="Calibri"/>
      </rPr>
      <t xml:space="preserve">
</t>
    </r>
    <r>
      <rPr>
        <sz val="11"/>
        <color rgb="FF000000"/>
        <rFont val="Calibri"/>
      </rPr>
      <t>If the "Config.HostAgent.plugins.solo.enableMob" setting is not set to "false", this is a finding.</t>
    </r>
  </si>
  <si>
    <t>V-258737</t>
  </si>
  <si>
    <r>
      <rPr>
        <sz val="11"/>
        <rFont val="Calibri"/>
      </rPr>
      <t>The ESXi host must uniquely identify and must authenticate organizational users by using Active Directory.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</si>
  <si>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Authentication Services.</t>
    </r>
    <r>
      <rPr>
        <sz val="11"/>
        <color rgb="FF000000"/>
        <rFont val="Calibri"/>
      </rPr>
      <t xml:space="preserve">
</t>
    </r>
    <r>
      <rPr>
        <sz val="11"/>
        <color rgb="FF000000"/>
        <rFont val="Calibri"/>
      </rPr>
      <t>Click "Join Domain..." and enter the AD domain to join.</t>
    </r>
    <r>
      <rPr>
        <sz val="11"/>
        <color rgb="FF000000"/>
        <rFont val="Calibri"/>
      </rPr>
      <t xml:space="preserve">
</t>
    </r>
    <r>
      <rPr>
        <sz val="11"/>
        <color rgb="FF000000"/>
        <rFont val="Calibri"/>
      </rPr>
      <t>Select the "Using credentials" radio button and enter the credentials of an account with permissions to join machines to AD (use UPN naming "user@domain").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r>
      <rPr>
        <sz val="11"/>
        <color rgb="FF000000"/>
        <rFont val="Calibri"/>
      </rPr>
      <t xml:space="preserve">
</t>
    </r>
    <r>
      <rPr>
        <sz val="11"/>
        <color rgb="FF000000"/>
        <rFont val="Calibri"/>
      </rPr>
      <t>If any local user accounts are present besides root and service accounts, delete them by going to Host UI &gt;&gt; Manage &gt;&gt; Security &amp; Users &gt;&gt; Users.</t>
    </r>
  </si>
  <si>
    <r>
      <rPr>
        <sz val="11"/>
        <color rgb="FF000000"/>
        <rFont val="Calibri"/>
      </rPr>
      <t>Join ESXi hosts to an Active Directory domain to eliminate the need to create and maintain multiple local user accounts. Using Active Directory for user authentication simplifies the ESXi host configuration, ensures password complexity and reuse policies are enforced, and reduces the risk of security breaches and unauthorized access.</t>
    </r>
    <r>
      <rPr>
        <sz val="11"/>
        <color rgb="FF000000"/>
        <rFont val="Calibri"/>
      </rPr>
      <t xml:space="preserve">
</t>
    </r>
    <r>
      <rPr>
        <sz val="11"/>
        <color rgb="FF000000"/>
        <rFont val="Calibri"/>
      </rPr>
      <t>Note: If the Active Directory group "ESX Admins" (default) exists, all users and groups assigned as members to this group will have full administrative access to all ESXi hosts in the domain.</t>
    </r>
    <r>
      <rPr>
        <sz val="11"/>
        <color rgb="FF000000"/>
        <rFont val="Calibri"/>
      </rPr>
      <t xml:space="preserve">
</t>
    </r>
    <r>
      <rPr>
        <sz val="11"/>
        <color rgb="FF000000"/>
        <rFont val="Calibri"/>
      </rPr>
      <t>Satisfies: SRG-OS-000104-VMM-000500, SRG-OS-000109-VMM-000550, SRG-OS-000112-VMM-000560, SRG-OS-000113-VMM-000570, SRG-OS-000123-VMM-000620</t>
    </r>
  </si>
  <si>
    <r>
      <rPr>
        <sz val="11"/>
        <color rgb="FF000000"/>
        <rFont val="Calibri"/>
      </rPr>
      <t>For systems that do not use Active Directory and have no local user accounts other than root and/or service accounts,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Authentication Services.</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do have local user accounts, other than root and/or service accounts, this is a finding.</t>
    </r>
    <r>
      <rPr>
        <sz val="11"/>
        <color rgb="FF000000"/>
        <rFont val="Calibri"/>
      </rPr>
      <t xml:space="preserve">
</t>
    </r>
    <r>
      <rPr>
        <sz val="11"/>
        <color rgb="FF000000"/>
        <rFont val="Calibri"/>
      </rPr>
      <t>If the "Directory Services Type" is not set to "Active Directory", this is a finding.</t>
    </r>
  </si>
  <si>
    <t>V-258738</t>
  </si>
  <si>
    <r>
      <rPr>
        <sz val="11"/>
        <rFont val="Calibri"/>
      </rPr>
      <t>The ESXi host Secure Shell (SSH) daemon must ignore .rhosts files.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</si>
  <si>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ignorerhosts -v yes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'ignorerhosts'</t>
    </r>
    <r>
      <rPr>
        <sz val="11"/>
        <color rgb="FF000000"/>
        <rFont val="Calibri"/>
      </rPr>
      <t xml:space="preserve">
</t>
    </r>
    <r>
      <rPr>
        <sz val="11"/>
        <color rgb="FF000000"/>
        <rFont val="Calibri"/>
      </rPr>
      <t>$arguments.value = 'yes'</t>
    </r>
    <r>
      <rPr>
        <sz val="11"/>
        <color rgb="FF000000"/>
        <rFont val="Calibri"/>
      </rPr>
      <t xml:space="preserve">
</t>
    </r>
    <r>
      <rPr>
        <sz val="11"/>
        <color rgb="FF000000"/>
        <rFont val="Calibri"/>
      </rPr>
      <t>$esxcli.system.ssh.server.config.set.Invoke($arguments)</t>
    </r>
  </si>
  <si>
    <r>
      <rPr>
        <sz val="11"/>
        <color rgb="FF000000"/>
        <rFont val="Calibri"/>
      </rPr>
      <t>SSH trust relationships mean a compromise on one host can allow an attacker to move trivially to other hosts. SSH can emulate the behavior of the obsolete "rsh" command in allowing users to enable insecure access to their accounts via ".rhosts" files.</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</si>
  <si>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ignorerhosts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'ignorerhosts'}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"ignorerhosts" is not configured to "yes", this is a finding.</t>
    </r>
  </si>
  <si>
    <t>V-258739</t>
  </si>
  <si>
    <r>
      <rPr>
        <sz val="11"/>
        <rFont val="Calibri"/>
      </rPr>
      <t>The ESXi host must set a timeout to automatically end idle shell sessions after fifteen minutes.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</si>
  <si>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"UserVars.ESXiShellInteractiveTimeOut"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 | Set-AdvancedSetting -Value 900</t>
    </r>
  </si>
  <si>
    <r>
      <rPr>
        <sz val="11"/>
        <color rgb="FF000000"/>
        <rFont val="Calibri"/>
      </rPr>
      <t>If a user forgets to log out of their local or remote ESXi Shell session, the idle connection will remain open indefinitely and increase the likelihood of inappropriate host access via session hijacking. The "ESXiShellInteractiveTimeOut" allows the automatic termination of idle shell sessions.</t>
    </r>
    <r>
      <rPr>
        <sz val="11"/>
        <color rgb="FF000000"/>
        <rFont val="Calibri"/>
      </rPr>
      <t xml:space="preserve">
</t>
    </r>
    <r>
      <rPr>
        <sz val="11"/>
        <color rgb="FF000000"/>
        <rFont val="Calibri"/>
      </rPr>
      <t>Satisfies: SRG-OS-000163-VMM-000700, SRG-OS-000279-VMM-001010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</si>
  <si>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"UserVars.ESXiShellInteractiveTimeOut" value and verify it is set to "900" or less and not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t>
    </r>
    <r>
      <rPr>
        <sz val="11"/>
        <color rgb="FF000000"/>
        <rFont val="Calibri"/>
      </rPr>
      <t xml:space="preserve">
</t>
    </r>
    <r>
      <rPr>
        <sz val="11"/>
        <color rgb="FF000000"/>
        <rFont val="Calibri"/>
      </rPr>
      <t>If the "UserVars.ESXiShellInteractiveTimeOut" setting is set to a value greater than "900" or "0", this is a finding.</t>
    </r>
  </si>
  <si>
    <t>V-258740</t>
  </si>
  <si>
    <r>
      <rPr>
        <sz val="11"/>
        <rFont val="Calibri"/>
      </rPr>
      <t>The ESXi host must implement Secure Boot enforcement.</t>
    </r>
  </si>
  <si>
    <r>
      <rPr>
        <sz val="11"/>
        <color rgb="FF000000"/>
        <rFont val="Calibri"/>
      </rPr>
      <t>This setting cannot be configured until Secure Boot is properly enabled in the servers firmware.</t>
    </r>
    <r>
      <rPr>
        <sz val="11"/>
        <color rgb="FF000000"/>
        <rFont val="Calibri"/>
      </rPr>
      <t xml:space="preserve">
</t>
    </r>
    <r>
      <rPr>
        <sz val="11"/>
        <color rgb="FF000000"/>
        <rFont val="Calibri"/>
      </rPr>
      <t>From an ESXi shell, run the following commands:</t>
    </r>
    <r>
      <rPr>
        <sz val="11"/>
        <color rgb="FF000000"/>
        <rFont val="Calibri"/>
      </rPr>
      <t xml:space="preserve">
</t>
    </r>
    <r>
      <rPr>
        <sz val="11"/>
        <color rgb="FF000000"/>
        <rFont val="Calibri"/>
      </rPr>
      <t># esxcli system settings encryption set --require-secure-boot=true</t>
    </r>
    <r>
      <rPr>
        <sz val="11"/>
        <color rgb="FF000000"/>
        <rFont val="Calibri"/>
      </rPr>
      <t xml:space="preserve">
</t>
    </r>
    <r>
      <rPr>
        <sz val="11"/>
        <color rgb="FF000000"/>
        <rFont val="Calibri"/>
      </rPr>
      <t># /sbin/auto-backup.sh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$esxcli.system.settings.encryption.set.CreateArgs()</t>
    </r>
    <r>
      <rPr>
        <sz val="11"/>
        <color rgb="FF000000"/>
        <rFont val="Calibri"/>
      </rPr>
      <t xml:space="preserve">
</t>
    </r>
    <r>
      <rPr>
        <sz val="11"/>
        <color rgb="FF000000"/>
        <rFont val="Calibri"/>
      </rPr>
      <t>$arguments.requiresecureboot = $true</t>
    </r>
    <r>
      <rPr>
        <sz val="11"/>
        <color rgb="FF000000"/>
        <rFont val="Calibri"/>
      </rPr>
      <t xml:space="preserve">
</t>
    </r>
    <r>
      <rPr>
        <sz val="11"/>
        <color rgb="FF000000"/>
        <rFont val="Calibri"/>
      </rPr>
      <t>$esxcli.system.settings.encryption.set.Invoke($arguments)</t>
    </r>
    <r>
      <rPr>
        <sz val="11"/>
        <color rgb="FF000000"/>
        <rFont val="Calibri"/>
      </rPr>
      <t xml:space="preserve">
</t>
    </r>
    <r>
      <rPr>
        <sz val="11"/>
        <color rgb="FF000000"/>
        <rFont val="Calibri"/>
      </rPr>
      <t>Evacuate the host and gracefully reboot for changes to take effect.</t>
    </r>
  </si>
  <si>
    <r>
      <rPr>
        <sz val="11"/>
        <color rgb="FF000000"/>
        <rFont val="Calibri"/>
      </rPr>
      <t>Secure Boot is part of the UEFI firmware standard. With UEFI Secure Boot enabled, a host refuses to load any UEFI driver or app unless the operating system bootloader has a valid digital signature. Secure Boot for ESXi requires support from the firmware and it requires that all ESXi kernel modules, drivers, and VIBs be signed by VMware or a partner subordinate.</t>
    </r>
    <r>
      <rPr>
        <sz val="11"/>
        <color rgb="FF000000"/>
        <rFont val="Calibri"/>
      </rPr>
      <t xml:space="preserve">
</t>
    </r>
    <r>
      <rPr>
        <sz val="11"/>
        <color rgb="FF000000"/>
        <rFont val="Calibri"/>
      </rPr>
      <t>Secure Boot is enabled in the BIOS of the ESXi physical server and supported by the hypervisor boot loader. This control flips ESXi from merely supporting Secure Boot to requiring it. Without this setting enabled, and configuration encryption, an ESXi host could be subject to offline attacks. An attacker could simply transfer the ESXi install drive to a non-Secure Boot host and boot it up without ESXi complaining.</t>
    </r>
    <r>
      <rPr>
        <sz val="11"/>
        <color rgb="FF000000"/>
        <rFont val="Calibri"/>
      </rPr>
      <t xml:space="preserve">
</t>
    </r>
    <r>
      <rPr>
        <sz val="11"/>
        <color rgb="FF000000"/>
        <rFont val="Calibri"/>
      </rPr>
      <t>Satisfies: SRG-OS-000257-VMM-000910, SRG-OS-000258-VMM-000920, SRG-OS-000445-VMM-001780, SRG-OS-000446-VMM-001790</t>
    </r>
  </si>
  <si>
    <r>
      <rPr>
        <sz val="11"/>
        <color rgb="FF000000"/>
        <rFont val="Calibri"/>
      </rPr>
      <t>If the ESXi host does not have a compatible TPM, this finding is downgraded to a CAT III.</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$esxcli.system.settings.encryption.get.invoke() | Select RequireSecureBoot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Require Secure Boot: true</t>
    </r>
    <r>
      <rPr>
        <sz val="11"/>
        <color rgb="FF000000"/>
        <rFont val="Calibri"/>
      </rPr>
      <t xml:space="preserve">
</t>
    </r>
    <r>
      <rPr>
        <sz val="11"/>
        <color rgb="FF000000"/>
        <rFont val="Calibri"/>
      </rPr>
      <t>If "Require Secure Boot" is not enable, this is a finding.</t>
    </r>
  </si>
  <si>
    <t>V-258741</t>
  </si>
  <si>
    <r>
      <rPr>
        <sz val="11"/>
        <rFont val="Calibri"/>
      </rPr>
      <t>The ESXi host must enable Secure Boot.</t>
    </r>
  </si>
  <si>
    <r>
      <rPr>
        <sz val="11"/>
        <color rgb="FF000000"/>
        <rFont val="Calibri"/>
      </rPr>
      <t>From an ESXi shell, run the following command:</t>
    </r>
    <r>
      <rPr>
        <sz val="11"/>
        <color rgb="FF000000"/>
        <rFont val="Calibri"/>
      </rPr>
      <t xml:space="preserve">
</t>
    </r>
    <r>
      <rPr>
        <sz val="11"/>
        <color rgb="FF000000"/>
        <rFont val="Calibri"/>
      </rPr>
      <t># /usr/lib/vmware/secureboot/bin/secureBoot.py -c</t>
    </r>
    <r>
      <rPr>
        <sz val="11"/>
        <color rgb="FF000000"/>
        <rFont val="Calibri"/>
      </rPr>
      <t xml:space="preserve">
</t>
    </r>
    <r>
      <rPr>
        <sz val="11"/>
        <color rgb="FF000000"/>
        <rFont val="Calibri"/>
      </rPr>
      <t>If the output indicates that Secure Boot cannot be enabled, correct the discrepancies and try again.</t>
    </r>
    <r>
      <rPr>
        <sz val="11"/>
        <color rgb="FF000000"/>
        <rFont val="Calibri"/>
      </rPr>
      <t xml:space="preserve">
</t>
    </r>
    <r>
      <rPr>
        <sz val="11"/>
        <color rgb="FF000000"/>
        <rFont val="Calibri"/>
      </rPr>
      <t>Once all discrepancies are resolved, the server ESXi is installed on can be updated to enable Secure Boot in the firmware.</t>
    </r>
    <r>
      <rPr>
        <sz val="11"/>
        <color rgb="FF000000"/>
        <rFont val="Calibri"/>
      </rPr>
      <t xml:space="preserve">
</t>
    </r>
    <r>
      <rPr>
        <sz val="11"/>
        <color rgb="FF000000"/>
        <rFont val="Calibri"/>
      </rPr>
      <t>To enable Secure Boot in the server's firmware, follow the instructions for the specific manufacturer.</t>
    </r>
  </si>
  <si>
    <r>
      <rPr>
        <sz val="11"/>
        <color rgb="FF000000"/>
        <rFont val="Calibri"/>
      </rPr>
      <t>Secure Boot is part of the Unified Extensible Firmware Interface (UEFI) firmware standard. With UEFI Secure Boot enabled, a host refuses to load any UEFI driver or app unless the operating system bootloader has a valid digital signature. Secure Boot for ESXi requires support from the firmware and requires that all ESXi kernel modules, drivers, and vSphere Installation Bundles (VIBs) be signed by VMware or a partner subordinate.</t>
    </r>
    <r>
      <rPr>
        <sz val="11"/>
        <color rgb="FF000000"/>
        <rFont val="Calibri"/>
      </rPr>
      <t xml:space="preserve">
</t>
    </r>
    <r>
      <rPr>
        <sz val="11"/>
        <color rgb="FF000000"/>
        <rFont val="Calibri"/>
      </rPr>
      <t>Secure Boot is enabled in the BIOS of the ESXi physical server and supported by the hypervisor boot loader. There is no ESXi control to "turn on" Secure Boot. Requiring Secure Boot (failing to boot without it present) is accomplished in another control.</t>
    </r>
  </si>
  <si>
    <r>
      <rPr>
        <sz val="11"/>
        <color rgb="FF000000"/>
        <rFont val="Calibri"/>
      </rPr>
      <t>From an ESXi shell, run the following command:</t>
    </r>
    <r>
      <rPr>
        <sz val="11"/>
        <color rgb="FF000000"/>
        <rFont val="Calibri"/>
      </rPr>
      <t xml:space="preserve">
</t>
    </r>
    <r>
      <rPr>
        <sz val="11"/>
        <color rgb="FF000000"/>
        <rFont val="Calibri"/>
      </rPr>
      <t># /usr/lib/vmware/secureboot/bin/secureBoot.py -s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((Get-VMHost).ExtensionData.Capability).UefiSecureBoot</t>
    </r>
    <r>
      <rPr>
        <sz val="11"/>
        <color rgb="FF000000"/>
        <rFont val="Calibri"/>
      </rPr>
      <t xml:space="preserve">
</t>
    </r>
    <r>
      <rPr>
        <sz val="11"/>
        <color rgb="FF000000"/>
        <rFont val="Calibri"/>
      </rPr>
      <t>If Secure Boot is not enabled, this is a finding.</t>
    </r>
  </si>
  <si>
    <t>V-258742</t>
  </si>
  <si>
    <r>
      <rPr>
        <sz val="11"/>
        <rFont val="Calibri"/>
      </rPr>
      <t>The ESXi host must enforce an unlock timeout of 15 minutes after a user account is locked out.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</si>
  <si>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"Security.AccountUnlockTime"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 | Set-AdvancedSetting -Value 900</t>
    </r>
  </si>
  <si>
    <r>
      <rPr>
        <sz val="11"/>
        <color rgb="FF000000"/>
        <rFont val="Calibri"/>
      </rPr>
      <t>By enforcing a reasonable unlock timeout after multiple failed logon attempts, the risk of unauthorized access via user password guessing, otherwise known as brute forcing, is reduced. Users must wait for the timeout period to elapse before subsequent logon attempts are allowed.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</si>
  <si>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"Security.AccountUnlockTime" value and verify it is set to "900" or less and not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t>
    </r>
    <r>
      <rPr>
        <sz val="11"/>
        <color rgb="FF000000"/>
        <rFont val="Calibri"/>
      </rPr>
      <t xml:space="preserve">
</t>
    </r>
    <r>
      <rPr>
        <sz val="11"/>
        <color rgb="FF000000"/>
        <rFont val="Calibri"/>
      </rPr>
      <t>If the "Security.AccountUnlockTime" setting is less than 900 or 0, this is a finding.</t>
    </r>
  </si>
  <si>
    <t>V-258743</t>
  </si>
  <si>
    <r>
      <rPr>
        <sz val="11"/>
        <rFont val="Calibri"/>
      </rPr>
      <t>The ESXi host must allocate audit record storage capacity to store at least one week</t>
    </r>
    <r>
      <rPr>
        <sz val="11"/>
        <color rgb="FF000000"/>
        <rFont val="Calibri"/>
      </rPr>
      <t>'</t>
    </r>
    <r>
      <rPr>
        <sz val="11"/>
        <color rgb="FF000000"/>
        <rFont val="Calibri"/>
      </rPr>
      <t>s worth of audit records.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</si>
  <si>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"Syslog.global.auditRecord.storageCapacity" value and configure it to "100".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Syslog.global.auditRecord.storageCapacity | Set-AdvancedSetting -Value 100</t>
    </r>
  </si>
  <si>
    <r>
      <rPr>
        <sz val="11"/>
        <color rgb="FF000000"/>
        <rFont val="Calibri"/>
      </rPr>
      <t xml:space="preserve">In order to ensure ESXi has sufficient storage capacity in which to write the audit logs, audit record storage capacity should be configured. </t>
    </r>
    <r>
      <rPr>
        <sz val="11"/>
        <color rgb="FF000000"/>
        <rFont val="Calibri"/>
      </rPr>
      <t xml:space="preserve">
</t>
    </r>
    <r>
      <rPr>
        <sz val="11"/>
        <color rgb="FF000000"/>
        <rFont val="Calibri"/>
      </rPr>
      <t>If a central audit record storage facility is available, the local storage capacity should be sufficient to hold audit records that would accumulate during anticipated interruptions in delivery of records to the facility.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</si>
  <si>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"Syslog.global.auditRecord.storageCapacity" value and verify it is set to "100".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Syslog.global.auditRecord.storageCapacity</t>
    </r>
    <r>
      <rPr>
        <sz val="11"/>
        <color rgb="FF000000"/>
        <rFont val="Calibri"/>
      </rPr>
      <t xml:space="preserve">
</t>
    </r>
    <r>
      <rPr>
        <sz val="11"/>
        <color rgb="FF000000"/>
        <rFont val="Calibri"/>
      </rPr>
      <t>If the "Syslog.global.auditRecord.storageCapacity" setting is not set to 100, this is a finding.</t>
    </r>
  </si>
  <si>
    <t>V-258744</t>
  </si>
  <si>
    <r>
      <rPr>
        <sz val="11"/>
        <rFont val="Calibri"/>
      </rPr>
      <t>The ESXi host must offload logs via syslog.</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</si>
  <si>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"Syslog.global.logHost" value and configure it to a site-specific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 | Set-AdvancedSetting -Value "enter site specific servers"</t>
    </r>
  </si>
  <si>
    <r>
      <rPr>
        <sz val="11"/>
        <color rgb="FF000000"/>
        <rFont val="Calibri"/>
      </rPr>
      <t>Remote logging to a central log host provides a secure, centralized store for ESXi logs. By gathering host log files onto a central host, it can more easily monitor all hosts with a single tool. It can also do aggregate analysis and searching to look for such things as coordinated attacks on multiple hosts.</t>
    </r>
    <r>
      <rPr>
        <sz val="11"/>
        <color rgb="FF000000"/>
        <rFont val="Calibri"/>
      </rPr>
      <t xml:space="preserve">
</t>
    </r>
    <r>
      <rPr>
        <sz val="11"/>
        <color rgb="FF000000"/>
        <rFont val="Calibri"/>
      </rPr>
      <t>Logging to a secure, centralized log server also helps prevent log tampering and provides a long-term audit record.</t>
    </r>
    <r>
      <rPr>
        <sz val="11"/>
        <color rgb="FF000000"/>
        <rFont val="Calibri"/>
      </rPr>
      <t xml:space="preserve">
</t>
    </r>
    <r>
      <rPr>
        <sz val="11"/>
        <color rgb="FF000000"/>
        <rFont val="Calibri"/>
      </rPr>
      <t>Satisfies: SRG-OS-000342-VMM-001230, SRG-OS-000274-VMM-000960, SRG-OS-000275-VMM-000970, SRG-OS-000277-VMM-000990, SRG-OS-000479-VMM-001990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</si>
  <si>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"Syslog.global.logHost" value and verify it is set to a site-specific syslog server.</t>
    </r>
    <r>
      <rPr>
        <sz val="11"/>
        <color rgb="FF000000"/>
        <rFont val="Calibri"/>
      </rPr>
      <t xml:space="preserve">
</t>
    </r>
    <r>
      <rPr>
        <sz val="11"/>
        <color rgb="FF000000"/>
        <rFont val="Calibri"/>
      </rPr>
      <t>Syslog servers are specified in the following formats:</t>
    </r>
    <r>
      <rPr>
        <sz val="11"/>
        <color rgb="FF000000"/>
        <rFont val="Calibri"/>
      </rPr>
      <t xml:space="preserve">
</t>
    </r>
    <r>
      <rPr>
        <sz val="11"/>
        <color rgb="FF000000"/>
        <rFont val="Calibri"/>
      </rPr>
      <t>udp://&lt;IP or FQDN&gt;:514</t>
    </r>
    <r>
      <rPr>
        <sz val="11"/>
        <color rgb="FF000000"/>
        <rFont val="Calibri"/>
      </rPr>
      <t xml:space="preserve">
</t>
    </r>
    <r>
      <rPr>
        <sz val="11"/>
        <color rgb="FF000000"/>
        <rFont val="Calibri"/>
      </rPr>
      <t>tcp://&lt;IP or FQDN&gt;:514</t>
    </r>
    <r>
      <rPr>
        <sz val="11"/>
        <color rgb="FF000000"/>
        <rFont val="Calibri"/>
      </rPr>
      <t xml:space="preserve">
</t>
    </r>
    <r>
      <rPr>
        <sz val="11"/>
        <color rgb="FF000000"/>
        <rFont val="Calibri"/>
      </rPr>
      <t>ssl://&lt;IP or FQDN&gt;:1514</t>
    </r>
    <r>
      <rPr>
        <sz val="11"/>
        <color rgb="FF000000"/>
        <rFont val="Calibri"/>
      </rPr>
      <t xml:space="preserve">
</t>
    </r>
    <r>
      <rPr>
        <sz val="11"/>
        <color rgb="FF000000"/>
        <rFont val="Calibri"/>
      </rPr>
      <t>Multiple servers can also be specified when separated by commas.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t>
    </r>
    <r>
      <rPr>
        <sz val="11"/>
        <color rgb="FF000000"/>
        <rFont val="Calibri"/>
      </rPr>
      <t xml:space="preserve">
</t>
    </r>
    <r>
      <rPr>
        <sz val="11"/>
        <color rgb="FF000000"/>
        <rFont val="Calibri"/>
      </rPr>
      <t>If the "Syslog.global.logHost" setting is not set to a valid, site-specific syslog server, this is a finding.</t>
    </r>
  </si>
  <si>
    <t>V-258745</t>
  </si>
  <si>
    <r>
      <rPr>
        <sz val="11"/>
        <rFont val="Calibri"/>
      </rPr>
      <t>The ESXi host must synchronize internal information system clocks to an authoritative time source.</t>
    </r>
  </si>
  <si>
    <r>
      <rPr>
        <sz val="11"/>
        <color rgb="FF000000"/>
        <rFont val="Calibri"/>
      </rPr>
      <t>To configure NTP, perform the following:</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Time Configuration.</t>
    </r>
    <r>
      <rPr>
        <sz val="11"/>
        <color rgb="FF000000"/>
        <rFont val="Calibri"/>
      </rPr>
      <t xml:space="preserve">
</t>
    </r>
    <r>
      <rPr>
        <sz val="11"/>
        <color rgb="FF000000"/>
        <rFont val="Calibri"/>
      </rPr>
      <t>Click "Add Service" and select "Network Time Protocol".</t>
    </r>
    <r>
      <rPr>
        <sz val="11"/>
        <color rgb="FF000000"/>
        <rFont val="Calibri"/>
      </rPr>
      <t xml:space="preserve">
</t>
    </r>
    <r>
      <rPr>
        <sz val="11"/>
        <color rgb="FF000000"/>
        <rFont val="Calibri"/>
      </rPr>
      <t>Enter or update the NTP servers listed with a comma-separated list of authoritative time servers. Click "OK".</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Select the "NTP Daemon" service and click "Edit Startup Policy".</t>
    </r>
    <r>
      <rPr>
        <sz val="11"/>
        <color rgb="FF000000"/>
        <rFont val="Calibri"/>
      </rPr>
      <t xml:space="preserve">
</t>
    </r>
    <r>
      <rPr>
        <sz val="11"/>
        <color rgb="FF000000"/>
        <rFont val="Calibri"/>
      </rPr>
      <t>Select "Start and stop with host".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$NTPServers = "ntpserver1","ntpserver2"</t>
    </r>
    <r>
      <rPr>
        <sz val="11"/>
        <color rgb="FF000000"/>
        <rFont val="Calibri"/>
      </rPr>
      <t xml:space="preserve">
</t>
    </r>
    <r>
      <rPr>
        <sz val="11"/>
        <color rgb="FF000000"/>
        <rFont val="Calibri"/>
      </rPr>
      <t>Get-VMHost | Add-VMHostNTPServer $NTPServers</t>
    </r>
    <r>
      <rPr>
        <sz val="11"/>
        <color rgb="FF000000"/>
        <rFont val="Calibri"/>
      </rPr>
      <t xml:space="preserve">
</t>
    </r>
    <r>
      <rPr>
        <sz val="11"/>
        <color rgb="FF000000"/>
        <rFont val="Calibri"/>
      </rPr>
      <t>Get-VMHost | Get-VMHostService | Where {$_.Label -eq "NTP Daemon"} | Set-VMHostService -Policy On</t>
    </r>
    <r>
      <rPr>
        <sz val="11"/>
        <color rgb="FF000000"/>
        <rFont val="Calibri"/>
      </rPr>
      <t xml:space="preserve">
</t>
    </r>
    <r>
      <rPr>
        <sz val="11"/>
        <color rgb="FF000000"/>
        <rFont val="Calibri"/>
      </rPr>
      <t>Get-VMHost | Get-VMHostService | Where {$_.Label -eq "NTP Daemon"} | Start-VMHostService</t>
    </r>
    <r>
      <rPr>
        <sz val="11"/>
        <color rgb="FF000000"/>
        <rFont val="Calibri"/>
      </rPr>
      <t xml:space="preserve">
</t>
    </r>
    <r>
      <rPr>
        <sz val="11"/>
        <color rgb="FF000000"/>
        <rFont val="Calibri"/>
      </rPr>
      <t>To configure PTP, perform the following:</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Time Configuration.</t>
    </r>
    <r>
      <rPr>
        <sz val="11"/>
        <color rgb="FF000000"/>
        <rFont val="Calibri"/>
      </rPr>
      <t xml:space="preserve">
</t>
    </r>
    <r>
      <rPr>
        <sz val="11"/>
        <color rgb="FF000000"/>
        <rFont val="Calibri"/>
      </rPr>
      <t>Click "Add Service" and select "Precision Time Protocol".</t>
    </r>
    <r>
      <rPr>
        <sz val="11"/>
        <color rgb="FF000000"/>
        <rFont val="Calibri"/>
      </rPr>
      <t xml:space="preserve">
</t>
    </r>
    <r>
      <rPr>
        <sz val="11"/>
        <color rgb="FF000000"/>
        <rFont val="Calibri"/>
      </rPr>
      <t>Select the network adapter that can receive the PTP traffic.</t>
    </r>
    <r>
      <rPr>
        <sz val="11"/>
        <color rgb="FF000000"/>
        <rFont val="Calibri"/>
      </rPr>
      <t xml:space="preserve">
</t>
    </r>
    <r>
      <rPr>
        <sz val="11"/>
        <color rgb="FF000000"/>
        <rFont val="Calibri"/>
      </rPr>
      <t>If NTP servers are available, select "Enable fallback" and enter or update the NTP servers listed with a comma separate list of authoritative time servers. Click "OK".</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Select the "PTP Daemon" service and click "Edit Startup Policy".</t>
    </r>
    <r>
      <rPr>
        <sz val="11"/>
        <color rgb="FF000000"/>
        <rFont val="Calibri"/>
      </rPr>
      <t xml:space="preserve">
</t>
    </r>
    <r>
      <rPr>
        <sz val="11"/>
        <color rgb="FF000000"/>
        <rFont val="Calibri"/>
      </rPr>
      <t>Select "Start and stop with host". Click "OK".</t>
    </r>
  </si>
  <si>
    <r>
      <rPr>
        <sz val="11"/>
        <color rgb="FF000000"/>
        <rFont val="Calibri"/>
      </rPr>
      <t>To ensure the accuracy of the system clock, it must be synchronized with an authoritative time source within DOD. Many system functions, including time-based logon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Satisfies: SRG-OS-000355-VMM-001330, SRG-OS-000356-VMM-001340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</si>
  <si>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Time Configuration.</t>
    </r>
    <r>
      <rPr>
        <sz val="11"/>
        <color rgb="FF000000"/>
        <rFont val="Calibri"/>
      </rPr>
      <t xml:space="preserve">
</t>
    </r>
    <r>
      <rPr>
        <sz val="11"/>
        <color rgb="FF000000"/>
        <rFont val="Calibri"/>
      </rPr>
      <t>Verify NTP or PTP are configured, and one or more authoritative time sources are listed.</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Verify the NTP or PTP service is running and configured to start and stop with the host.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Get-VMHostNTPServer</t>
    </r>
    <r>
      <rPr>
        <sz val="11"/>
        <color rgb="FF000000"/>
        <rFont val="Calibri"/>
      </rPr>
      <t xml:space="preserve">
</t>
    </r>
    <r>
      <rPr>
        <sz val="11"/>
        <color rgb="FF000000"/>
        <rFont val="Calibri"/>
      </rPr>
      <t>Get-VMHost | Get-VMHostService | Where {$_.Label -eq "NTP Daemon" -or $_.Label -eq "PTP Daemon"}</t>
    </r>
    <r>
      <rPr>
        <sz val="11"/>
        <color rgb="FF000000"/>
        <rFont val="Calibri"/>
      </rPr>
      <t xml:space="preserve">
</t>
    </r>
    <r>
      <rPr>
        <sz val="11"/>
        <color rgb="FF000000"/>
        <rFont val="Calibri"/>
      </rPr>
      <t>If the NTP service is not configured with authoritative DOD time sources or the service is not configured to start and stop with the host ("Policy" of "on" in PowerCLI) or is stopped, this is a finding.</t>
    </r>
    <r>
      <rPr>
        <sz val="11"/>
        <color rgb="FF000000"/>
        <rFont val="Calibri"/>
      </rPr>
      <t xml:space="preserve">
</t>
    </r>
    <r>
      <rPr>
        <sz val="11"/>
        <color rgb="FF000000"/>
        <rFont val="Calibri"/>
      </rPr>
      <t>If PTP is used instead of NTP, this is not a finding.</t>
    </r>
  </si>
  <si>
    <t>V-258746</t>
  </si>
  <si>
    <r>
      <rPr>
        <sz val="11"/>
        <rFont val="Calibri"/>
      </rPr>
      <t>The ESXi Image Profile and vSphere Installation Bundle (VIB) acceptance level must be verified.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</si>
  <si>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"Host Image Profile Acceptance Level", click "Edit".</t>
    </r>
    <r>
      <rPr>
        <sz val="11"/>
        <color rgb="FF000000"/>
        <rFont val="Calibri"/>
      </rPr>
      <t xml:space="preserve">
</t>
    </r>
    <r>
      <rPr>
        <sz val="11"/>
        <color rgb="FF000000"/>
        <rFont val="Calibri"/>
      </rPr>
      <t>Using the drop-down selection, set the acceptance level as "VMwareCertified", "VMwareAccepted", or "PartnerSupported". The default is "PartnerSupported".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$esxcli.software.acceptance.set.CreateArgs()</t>
    </r>
    <r>
      <rPr>
        <sz val="11"/>
        <color rgb="FF000000"/>
        <rFont val="Calibri"/>
      </rPr>
      <t xml:space="preserve">
</t>
    </r>
    <r>
      <rPr>
        <sz val="11"/>
        <color rgb="FF000000"/>
        <rFont val="Calibri"/>
      </rPr>
      <t>$arguments.level = "PartnerSupported"</t>
    </r>
    <r>
      <rPr>
        <sz val="11"/>
        <color rgb="FF000000"/>
        <rFont val="Calibri"/>
      </rPr>
      <t xml:space="preserve">
</t>
    </r>
    <r>
      <rPr>
        <sz val="11"/>
        <color rgb="FF000000"/>
        <rFont val="Calibri"/>
      </rPr>
      <t>$esxcli.software.acceptance.set.Invoke($arguments)</t>
    </r>
    <r>
      <rPr>
        <sz val="11"/>
        <color rgb="FF000000"/>
        <rFont val="Calibri"/>
      </rPr>
      <t xml:space="preserve">
</t>
    </r>
    <r>
      <rPr>
        <sz val="11"/>
        <color rgb="FF000000"/>
        <rFont val="Calibri"/>
      </rPr>
      <t>Note: "VMwareCertified" or "VMwareAccepted" may be substituted for "PartnerSupported", depending on local requirements. These are case sensitive.</t>
    </r>
  </si>
  <si>
    <r>
      <rPr>
        <sz val="11"/>
        <color rgb="FF000000"/>
        <rFont val="Calibri"/>
      </rPr>
      <t>Verify the ESXi Image Profile to only allow signed VIBs. An unsigned VIB represents untested code installed on an ESXi host. The ESXi Image profile supports four acceptance levels:</t>
    </r>
    <r>
      <rPr>
        <sz val="11"/>
        <color rgb="FF000000"/>
        <rFont val="Calibri"/>
      </rPr>
      <t xml:space="preserve">
</t>
    </r>
    <r>
      <rPr>
        <sz val="11"/>
        <color rgb="FF000000"/>
        <rFont val="Calibri"/>
      </rPr>
      <t>1. VMwareCertified - VIBs created, tested, and signed by VMware.</t>
    </r>
    <r>
      <rPr>
        <sz val="11"/>
        <color rgb="FF000000"/>
        <rFont val="Calibri"/>
      </rPr>
      <t xml:space="preserve">
</t>
    </r>
    <r>
      <rPr>
        <sz val="11"/>
        <color rgb="FF000000"/>
        <rFont val="Calibri"/>
      </rPr>
      <t>2. VMwareAccepted - VIBs created by a VMware partner but tested and signed by VMware.</t>
    </r>
    <r>
      <rPr>
        <sz val="11"/>
        <color rgb="FF000000"/>
        <rFont val="Calibri"/>
      </rPr>
      <t xml:space="preserve">
</t>
    </r>
    <r>
      <rPr>
        <sz val="11"/>
        <color rgb="FF000000"/>
        <rFont val="Calibri"/>
      </rPr>
      <t>3. PartnerSupported - VIBs created, tested, and signed by a certified VMware partner.</t>
    </r>
    <r>
      <rPr>
        <sz val="11"/>
        <color rgb="FF000000"/>
        <rFont val="Calibri"/>
      </rPr>
      <t xml:space="preserve">
</t>
    </r>
    <r>
      <rPr>
        <sz val="11"/>
        <color rgb="FF000000"/>
        <rFont val="Calibri"/>
      </rPr>
      <t>4. CommunitySupported - VIBs that have not been tested by VMware or a VMware partner.</t>
    </r>
    <r>
      <rPr>
        <sz val="11"/>
        <color rgb="FF000000"/>
        <rFont val="Calibri"/>
      </rPr>
      <t xml:space="preserve">
</t>
    </r>
    <r>
      <rPr>
        <sz val="11"/>
        <color rgb="FF000000"/>
        <rFont val="Calibri"/>
      </rPr>
      <t>Community Supported VIBs are not supported and do not have a digital signature. To protect the security and integrity of ESXi hosts, do not allow unsigned (CommunitySupported) VIBs to be installed on hosts.</t>
    </r>
    <r>
      <rPr>
        <sz val="11"/>
        <color rgb="FF000000"/>
        <rFont val="Calibri"/>
      </rPr>
      <t xml:space="preserve">
</t>
    </r>
    <r>
      <rPr>
        <sz val="11"/>
        <color rgb="FF000000"/>
        <rFont val="Calibri"/>
      </rPr>
      <t>Satisfies: SRG-OS-000366-VMM-001430, SRG-OS-000370-VMM-001460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</si>
  <si>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"Host Image Profile Acceptance Level" view the acceptance level.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$esxcli.software.acceptance.get.Invoke()</t>
    </r>
    <r>
      <rPr>
        <sz val="11"/>
        <color rgb="FF000000"/>
        <rFont val="Calibri"/>
      </rPr>
      <t xml:space="preserve">
</t>
    </r>
    <r>
      <rPr>
        <sz val="11"/>
        <color rgb="FF000000"/>
        <rFont val="Calibri"/>
      </rPr>
      <t>If the acceptance level is "CommunitySupported", this is a finding.</t>
    </r>
  </si>
  <si>
    <t>V-258747</t>
  </si>
  <si>
    <r>
      <rPr>
        <sz val="11"/>
        <rFont val="Calibri"/>
      </rPr>
      <t>The ESXi host must enable bidirectional Challenge-Handshake Authentication Protocol (CHAP) authentication for Internet Small Computer Systems Interface (iSCSI) traffic.</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</si>
  <si>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Storage &gt;&gt; Storage Adapters.</t>
    </r>
    <r>
      <rPr>
        <sz val="11"/>
        <color rgb="FF000000"/>
        <rFont val="Calibri"/>
      </rPr>
      <t xml:space="preserve">
</t>
    </r>
    <r>
      <rPr>
        <sz val="11"/>
        <color rgb="FF000000"/>
        <rFont val="Calibri"/>
      </rPr>
      <t>Select the iSCSI adapter &gt;&gt; Properties &gt;&gt; Authentication.</t>
    </r>
    <r>
      <rPr>
        <sz val="11"/>
        <color rgb="FF000000"/>
        <rFont val="Calibri"/>
      </rPr>
      <t xml:space="preserve">
</t>
    </r>
    <r>
      <rPr>
        <sz val="11"/>
        <color rgb="FF000000"/>
        <rFont val="Calibri"/>
      </rPr>
      <t>Click "Edit...". Set "Authentication Method" to "Use bidirectional CHAP" and enter a unique secret for each traffic flow direction.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Set-VMHostHba -ChapType Required -ChapName "chapname" -ChapPassword "password" -MutualChapEnabled $true -MutualChapName "mutualchapname" -MutualChapPassword "mutualpassword"</t>
    </r>
  </si>
  <si>
    <r>
      <rPr>
        <sz val="11"/>
        <color rgb="FF000000"/>
        <rFont val="Calibri"/>
      </rPr>
      <t>When enabled, vSphere performs bidirectional authentication of both the iSCSI target and host. When not authenticating both the iSCSI target and host, there is potential for a man-in-the-middle attack, in which an attacker might impersonate either side of the connection to steal data. Bidirectional authentication mitigates this risk.</t>
    </r>
  </si>
  <si>
    <r>
      <rPr>
        <sz val="11"/>
        <color rgb="FF000000"/>
        <rFont val="Calibri"/>
      </rPr>
      <t>If iSCSI is not used,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Storage &gt;&gt; Storage Adapters.</t>
    </r>
    <r>
      <rPr>
        <sz val="11"/>
        <color rgb="FF000000"/>
        <rFont val="Calibri"/>
      </rPr>
      <t xml:space="preserve">
</t>
    </r>
    <r>
      <rPr>
        <sz val="11"/>
        <color rgb="FF000000"/>
        <rFont val="Calibri"/>
      </rPr>
      <t>Select the iSCSI adapter &gt;&gt; Properties &gt;&gt; Authentication &gt;&gt; Method.</t>
    </r>
    <r>
      <rPr>
        <sz val="11"/>
        <color rgb="FF000000"/>
        <rFont val="Calibri"/>
      </rPr>
      <t xml:space="preserve">
</t>
    </r>
    <r>
      <rPr>
        <sz val="11"/>
        <color rgb="FF000000"/>
        <rFont val="Calibri"/>
      </rPr>
      <t>View the CHAP configuration and verify CHAP is required for target and host authentication.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Select AuthenticationProperties -ExpandProperty AuthenticationProperties</t>
    </r>
    <r>
      <rPr>
        <sz val="11"/>
        <color rgb="FF000000"/>
        <rFont val="Calibri"/>
      </rPr>
      <t xml:space="preserve">
</t>
    </r>
    <r>
      <rPr>
        <sz val="11"/>
        <color rgb="FF000000"/>
        <rFont val="Calibri"/>
      </rPr>
      <t>If iSCSI is used and CHAP is not set to "required" for both the target and host, this is a finding.</t>
    </r>
    <r>
      <rPr>
        <sz val="11"/>
        <color rgb="FF000000"/>
        <rFont val="Calibri"/>
      </rPr>
      <t xml:space="preserve">
</t>
    </r>
    <r>
      <rPr>
        <sz val="11"/>
        <color rgb="FF000000"/>
        <rFont val="Calibri"/>
      </rPr>
      <t>If iSCSI is used and unique CHAP secrets are not used for each host, this is a finding.</t>
    </r>
  </si>
  <si>
    <t>V-258748</t>
  </si>
  <si>
    <r>
      <rPr>
        <sz val="11"/>
        <rFont val="Calibri"/>
      </rPr>
      <t>The ESXi host must protect the confidentiality and integrity of transmitted information by isolating vMotion traffic.</t>
    </r>
  </si>
  <si>
    <r>
      <rPr>
        <sz val="11"/>
        <color rgb="FF000000"/>
        <rFont val="Calibri"/>
      </rPr>
      <t>Configuration of the vMotion VMkernel will be unique to each environment.</t>
    </r>
    <r>
      <rPr>
        <sz val="11"/>
        <color rgb="FF000000"/>
        <rFont val="Calibri"/>
      </rPr>
      <t xml:space="preserve">
</t>
    </r>
    <r>
      <rPr>
        <sz val="11"/>
        <color rgb="FF000000"/>
        <rFont val="Calibri"/>
      </rPr>
      <t>For example, to modify the IP address and VLAN information to the correct network on a distributed switch,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Properties.</t>
    </r>
    <r>
      <rPr>
        <sz val="11"/>
        <color rgb="FF000000"/>
        <rFont val="Calibri"/>
      </rPr>
      <t xml:space="preserve">
</t>
    </r>
    <r>
      <rPr>
        <sz val="11"/>
        <color rgb="FF000000"/>
        <rFont val="Calibri"/>
      </rPr>
      <t>Click "Edit" and select VLAN.</t>
    </r>
    <r>
      <rPr>
        <sz val="11"/>
        <color rgb="FF000000"/>
        <rFont val="Calibri"/>
      </rPr>
      <t xml:space="preserve">
</t>
    </r>
    <r>
      <rPr>
        <sz val="11"/>
        <color rgb="FF000000"/>
        <rFont val="Calibri"/>
      </rPr>
      <t>Change the "VLAN Type" to "VLAN" and change the "VLAN ID" to a network allocated and dedicated to vMotion traffic exclusively. Click "OK".</t>
    </r>
  </si>
  <si>
    <r>
      <rPr>
        <sz val="11"/>
        <color rgb="FF000000"/>
        <rFont val="Calibri"/>
      </rPr>
      <t>While encrypted vMotion is available, vMotion traffic should still be sequestered from other traffic to further protect it from attack. This network must only be accessible to other ESXi hosts, preventing outside access to the network.</t>
    </r>
    <r>
      <rPr>
        <sz val="11"/>
        <color rgb="FF000000"/>
        <rFont val="Calibri"/>
      </rPr>
      <t xml:space="preserve">
</t>
    </r>
    <r>
      <rPr>
        <sz val="11"/>
        <color rgb="FF000000"/>
        <rFont val="Calibri"/>
      </rPr>
      <t>The vMotion VMkernel port group must be in a dedicated VLAN that can be on a standard or distributed virtual switch as long as the vMotion VLAN is not shared by any other function and is only routed to ESXi hosts.</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</si>
  <si>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Review the VLAN associated with any vMotion VMkernel(s) and verify they are dedicated for that purpose and are logically separated from other functions.</t>
    </r>
    <r>
      <rPr>
        <sz val="11"/>
        <color rgb="FF000000"/>
        <rFont val="Calibri"/>
      </rPr>
      <t xml:space="preserve">
</t>
    </r>
    <r>
      <rPr>
        <sz val="11"/>
        <color rgb="FF000000"/>
        <rFont val="Calibri"/>
      </rPr>
      <t>If long distance or cross vCenter vMotion is used, the vMotion network can be routable but must be accessible to only the intended ESXi hosts.</t>
    </r>
    <r>
      <rPr>
        <sz val="11"/>
        <color rgb="FF000000"/>
        <rFont val="Calibri"/>
      </rPr>
      <t xml:space="preserve">
</t>
    </r>
    <r>
      <rPr>
        <sz val="11"/>
        <color rgb="FF000000"/>
        <rFont val="Calibri"/>
      </rPr>
      <t>If the vMotion port group is not on an isolated VLAN and/or is routable to systems other than ESXi hosts, this is a finding.</t>
    </r>
  </si>
  <si>
    <t>V-258750</t>
  </si>
  <si>
    <r>
      <rPr>
        <sz val="11"/>
        <rFont val="Calibri"/>
      </rPr>
      <t>The ESXi host Secure Shell (SSH) daemon must be configured to only use FIPS 140-2 validated ciphers.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</si>
  <si>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ciphers -v aes256-gcm@openssh.com,aes128-gcm@openssh.com,aes256-ctr,aes192-ctr,aes128-ctr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'ciphers'</t>
    </r>
    <r>
      <rPr>
        <sz val="11"/>
        <color rgb="FF000000"/>
        <rFont val="Calibri"/>
      </rPr>
      <t xml:space="preserve">
</t>
    </r>
    <r>
      <rPr>
        <sz val="11"/>
        <color rgb="FF000000"/>
        <rFont val="Calibri"/>
      </rPr>
      <t>$arguments.value = 'aes256-gcm@openssh.com,aes128-gcm@openssh.com,aes256-ctr,aes192-ctr,aes128-ctr'</t>
    </r>
    <r>
      <rPr>
        <sz val="11"/>
        <color rgb="FF000000"/>
        <rFont val="Calibri"/>
      </rPr>
      <t xml:space="preserve">
</t>
    </r>
    <r>
      <rPr>
        <sz val="11"/>
        <color rgb="FF000000"/>
        <rFont val="Calibri"/>
      </rPr>
      <t>$esxcli.system.ssh.server.config.set.Invoke($arguments)</t>
    </r>
  </si>
  <si>
    <r>
      <rPr>
        <sz val="11"/>
        <color rgb="FF000000"/>
        <rFont val="Calibri"/>
      </rPr>
      <t>Use of weak or untested encryption algorithms undermines the purposes of utilizing encryption to protect data. ESXi must implement cryptographic modules adhering to the higher standards approved by the federal government since this provides assurance they have been tested and validated.</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</si>
  <si>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ciphers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'ciphers'}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ciphers aes256-gcm@openssh.com,aes128-gcm@openssh.com,aes256-ctr,aes192-ctr,aes128-ctr</t>
    </r>
    <r>
      <rPr>
        <sz val="11"/>
        <color rgb="FF000000"/>
        <rFont val="Calibri"/>
      </rPr>
      <t xml:space="preserve">
</t>
    </r>
    <r>
      <rPr>
        <sz val="11"/>
        <color rgb="FF000000"/>
        <rFont val="Calibri"/>
      </rPr>
      <t>If the output matches the ciphers in the expected result or a subset thereof, this is not a finding.</t>
    </r>
    <r>
      <rPr>
        <sz val="11"/>
        <color rgb="FF000000"/>
        <rFont val="Calibri"/>
      </rPr>
      <t xml:space="preserve">
</t>
    </r>
    <r>
      <rPr>
        <sz val="11"/>
        <color rgb="FF000000"/>
        <rFont val="Calibri"/>
      </rPr>
      <t>If the ciphers in the output contain any ciphers not listed in the expected result, this is a finding.</t>
    </r>
  </si>
  <si>
    <t>V-258751</t>
  </si>
  <si>
    <r>
      <rPr>
        <sz val="11"/>
        <rFont val="Calibri"/>
      </rPr>
      <t>The ESXi host DCUI.Access list must be verified.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</si>
  <si>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"DCUI.Access" value and configure it to "root".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 Set-AdvancedSetting -Value "root"</t>
    </r>
  </si>
  <si>
    <r>
      <rPr>
        <sz val="11"/>
        <color rgb="FF000000"/>
        <rFont val="Calibri"/>
      </rPr>
      <t>Lockdown mode disables direct host access, requiring that administrators manage hosts from vCenter Server. However, if a host becomes isolated from vCenter, the administrator is locked out and can no longer manage the host.</t>
    </r>
    <r>
      <rPr>
        <sz val="11"/>
        <color rgb="FF000000"/>
        <rFont val="Calibri"/>
      </rPr>
      <t xml:space="preserve">
</t>
    </r>
    <r>
      <rPr>
        <sz val="11"/>
        <color rgb="FF000000"/>
        <rFont val="Calibri"/>
      </rPr>
      <t>The "DCUI.Access" advanced setting allows specified users to exit lockdown mode in such a scenario. If the Direct Console User Interface (DCUI) is running in strict lockdown mode, this setting is ineffective.</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</si>
  <si>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"DCUI.Access" value and verify only the root user is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and verify it is set to root.</t>
    </r>
    <r>
      <rPr>
        <sz val="11"/>
        <color rgb="FF000000"/>
        <rFont val="Calibri"/>
      </rPr>
      <t xml:space="preserve">
</t>
    </r>
    <r>
      <rPr>
        <sz val="11"/>
        <color rgb="FF000000"/>
        <rFont val="Calibri"/>
      </rPr>
      <t>If the "DCUI.Access" is not restricted to "root", this is a finding.</t>
    </r>
    <r>
      <rPr>
        <sz val="11"/>
        <color rgb="FF000000"/>
        <rFont val="Calibri"/>
      </rPr>
      <t xml:space="preserve">
</t>
    </r>
    <r>
      <rPr>
        <sz val="11"/>
        <color rgb="FF000000"/>
        <rFont val="Calibri"/>
      </rPr>
      <t>Note: This list is only for local user accounts and should only contain the root user.</t>
    </r>
  </si>
  <si>
    <t>V-258752</t>
  </si>
  <si>
    <r>
      <rPr>
        <sz val="11"/>
        <rFont val="Calibri"/>
      </rPr>
      <t>The ESXi host must display the Standard Mandatory DOD Notice and Consent Banner before granting access to the system via Secure Shell (SSH).</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</si>
  <si>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"Config.Etc.issue" value and set it to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 | Set-AdvancedSetting -Value "&lt;Banner text above&gt;"</t>
    </r>
  </si>
  <si>
    <r>
      <rPr>
        <sz val="11"/>
        <color rgb="FF000000"/>
        <rFont val="Calibri"/>
      </rPr>
      <t>Display of a standardized and approved use notification before granting access to the host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a host that can accommodate banners of 1300 characters:</t>
    </r>
    <r>
      <rPr>
        <sz val="11"/>
        <color rgb="FF000000"/>
        <rFont val="Calibri"/>
      </rPr>
      <t xml:space="preserve">
</t>
    </r>
    <r>
      <rPr>
        <sz val="11"/>
        <color rgb="FF000000"/>
        <rFont val="Calibri"/>
      </rPr>
      <t>"You are accessing a U.S. Government (USG) VMM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VMMs that have severe limitations on the number of characters that can be displayed in the banner:</t>
    </r>
    <r>
      <rPr>
        <sz val="11"/>
        <color rgb="FF000000"/>
        <rFont val="Calibri"/>
      </rPr>
      <t xml:space="preserve">
</t>
    </r>
    <r>
      <rPr>
        <sz val="11"/>
        <color rgb="FF000000"/>
        <rFont val="Calibri"/>
      </rPr>
      <t>"I've read (literal ampersand) consent to terms in IS user agreem't."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</si>
  <si>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"Config.Etc.issue" value and verify it contains the standard mandatory DOD notice and consent banner.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t>
    </r>
    <r>
      <rPr>
        <sz val="11"/>
        <color rgb="FF000000"/>
        <rFont val="Calibri"/>
      </rPr>
      <t xml:space="preserve">
</t>
    </r>
    <r>
      <rPr>
        <sz val="11"/>
        <color rgb="FF000000"/>
        <rFont val="Calibri"/>
      </rPr>
      <t>If the "Config.Etc.issue" setting does not contain the standard mandatory DOD notice and consent banner, this is a finding.</t>
    </r>
  </si>
  <si>
    <t>V-258753</t>
  </si>
  <si>
    <r>
      <rPr>
        <sz val="11"/>
        <rFont val="Calibri"/>
      </rPr>
      <t>The ESXi host Secure Shell (SSH) daemon must display the Standard Mandatory DOD Notice and Consent Banner before granting access to the system.</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</si>
  <si>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banner -v /etc/issue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'banner'</t>
    </r>
    <r>
      <rPr>
        <sz val="11"/>
        <color rgb="FF000000"/>
        <rFont val="Calibri"/>
      </rPr>
      <t xml:space="preserve">
</t>
    </r>
    <r>
      <rPr>
        <sz val="11"/>
        <color rgb="FF000000"/>
        <rFont val="Calibri"/>
      </rPr>
      <t>$arguments.value = '/etc/issue'</t>
    </r>
    <r>
      <rPr>
        <sz val="11"/>
        <color rgb="FF000000"/>
        <rFont val="Calibri"/>
      </rPr>
      <t xml:space="preserve">
</t>
    </r>
    <r>
      <rPr>
        <sz val="11"/>
        <color rgb="FF000000"/>
        <rFont val="Calibri"/>
      </rPr>
      <t>$esxcli.system.ssh.server.config.set.Invoke($arguments)</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</si>
  <si>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banner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'banner'}</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If "banner" is not configured to "/etc/issue", this is a finding.</t>
    </r>
  </si>
  <si>
    <t>V-258754</t>
  </si>
  <si>
    <r>
      <rPr>
        <sz val="11"/>
        <rFont val="Calibri"/>
      </rPr>
      <t>The ESXi host must be configured to disable nonessential capabilities by disabling Secure Shell (SSH).</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</si>
  <si>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select the "SSH" service and click the "Stop" button.</t>
    </r>
    <r>
      <rPr>
        <sz val="11"/>
        <color rgb="FF000000"/>
        <rFont val="Calibri"/>
      </rPr>
      <t xml:space="preserve">
</t>
    </r>
    <r>
      <rPr>
        <sz val="11"/>
        <color rgb="FF000000"/>
        <rFont val="Calibri"/>
      </rPr>
      <t>Click the "Edit Startup policy..." button.</t>
    </r>
    <r>
      <rPr>
        <sz val="11"/>
        <color rgb="FF000000"/>
        <rFont val="Calibri"/>
      </rPr>
      <t xml:space="preserve">
</t>
    </r>
    <r>
      <rPr>
        <sz val="11"/>
        <color rgb="FF000000"/>
        <rFont val="Calibri"/>
      </rPr>
      <t>Select the "Start and stop manually" radio button.</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"SSH"} | Set-VMHostService -Policy Off</t>
    </r>
    <r>
      <rPr>
        <sz val="11"/>
        <color rgb="FF000000"/>
        <rFont val="Calibri"/>
      </rPr>
      <t xml:space="preserve">
</t>
    </r>
    <r>
      <rPr>
        <sz val="11"/>
        <color rgb="FF000000"/>
        <rFont val="Calibri"/>
      </rPr>
      <t>Get-VMHost | Get-VMHostService | Where {$_.Label -eq "SSH"} | Stop-VMHostService</t>
    </r>
  </si>
  <si>
    <r>
      <rPr>
        <sz val="11"/>
        <color rgb="FF000000"/>
        <rFont val="Calibri"/>
      </rPr>
      <t>The ESXi Shell is an interactive command line interface (CLI) available at the ESXi server console. The ESXi shell provides temporary access to commands essential for server maintenance. Intended primarily for use in break-fix scenarios, the ESXi shell is well suited for checking and modifying configuration details, which are not always generally accessible, using the vSphere Client.</t>
    </r>
    <r>
      <rPr>
        <sz val="11"/>
        <color rgb="FF000000"/>
        <rFont val="Calibri"/>
      </rPr>
      <t xml:space="preserve">
</t>
    </r>
    <r>
      <rPr>
        <sz val="11"/>
        <color rgb="FF000000"/>
        <rFont val="Calibri"/>
      </rPr>
      <t>The ESXi shell is accessible remotely using SSH by users with the Administrator role. Under normal operating conditions, SSH access to the host must be disabled as is the default. As with the ESXi shell, SSH is also intended only for temporary use during break-fix scenarios. SSH must therefore be disabled under normal operating conditions and must only be enabled for diagnostics or troubleshooting. Remote access to the host must therefore be limited to the vSphere Client or Host Client at all other times.</t>
    </r>
    <r>
      <rPr>
        <sz val="11"/>
        <color rgb="FF000000"/>
        <rFont val="Calibri"/>
      </rPr>
      <t xml:space="preserve">
</t>
    </r>
    <r>
      <rPr>
        <sz val="11"/>
        <color rgb="FF000000"/>
        <rFont val="Calibri"/>
      </rPr>
      <t>Satisfies: SRG-OS-000095-VMM-000480, SRG-OS-000297-VMM-001040, SRG-OS-000298-VMM-001050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</si>
  <si>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locate the "SSH"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"SSH"}</t>
    </r>
    <r>
      <rPr>
        <sz val="11"/>
        <color rgb="FF000000"/>
        <rFont val="Calibri"/>
      </rPr>
      <t xml:space="preserve">
</t>
    </r>
    <r>
      <rPr>
        <sz val="11"/>
        <color rgb="FF000000"/>
        <rFont val="Calibri"/>
      </rPr>
      <t>If the SSH service is "Running", this is a finding.</t>
    </r>
  </si>
  <si>
    <t>V-258755</t>
  </si>
  <si>
    <r>
      <rPr>
        <sz val="11"/>
        <rFont val="Calibri"/>
      </rPr>
      <t>The ESXi host must be configured to disable nonessential capabilities by disabling the ESXi shell.</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</si>
  <si>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select the "ESXi Shell" service and click the "Stop" button.</t>
    </r>
    <r>
      <rPr>
        <sz val="11"/>
        <color rgb="FF000000"/>
        <rFont val="Calibri"/>
      </rPr>
      <t xml:space="preserve">
</t>
    </r>
    <r>
      <rPr>
        <sz val="11"/>
        <color rgb="FF000000"/>
        <rFont val="Calibri"/>
      </rPr>
      <t>Click the "Edit Startup policy..." button.</t>
    </r>
    <r>
      <rPr>
        <sz val="11"/>
        <color rgb="FF000000"/>
        <rFont val="Calibri"/>
      </rPr>
      <t xml:space="preserve">
</t>
    </r>
    <r>
      <rPr>
        <sz val="11"/>
        <color rgb="FF000000"/>
        <rFont val="Calibri"/>
      </rPr>
      <t>Select the "Start and stop manually" radio button.</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"ESXi Shell"} | Set-VMHostService -Policy Off</t>
    </r>
    <r>
      <rPr>
        <sz val="11"/>
        <color rgb="FF000000"/>
        <rFont val="Calibri"/>
      </rPr>
      <t xml:space="preserve">
</t>
    </r>
    <r>
      <rPr>
        <sz val="11"/>
        <color rgb="FF000000"/>
        <rFont val="Calibri"/>
      </rPr>
      <t>Get-VMHost | Get-VMHostService | Where {$_.Label -eq "ESXi Shell"} | Stop-VMHostService</t>
    </r>
  </si>
  <si>
    <r>
      <rPr>
        <sz val="11"/>
        <color rgb="FF000000"/>
        <rFont val="Calibri"/>
      </rPr>
      <t>The ESXi Shell is an interactive command line environment available locally from the Direct Console User Interface (DCUI) or remotely via SSH. Activities performed from the ESXi Shell bypass vCenter role-based access control (RBAC) and audit controls.</t>
    </r>
    <r>
      <rPr>
        <sz val="11"/>
        <color rgb="FF000000"/>
        <rFont val="Calibri"/>
      </rPr>
      <t xml:space="preserve">
</t>
    </r>
    <r>
      <rPr>
        <sz val="11"/>
        <color rgb="FF000000"/>
        <rFont val="Calibri"/>
      </rPr>
      <t>The ESXi shell must only be turned on when needed to troubleshoot/resolve problems that cannot be fixed through the vSphere client.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</si>
  <si>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locate the "ESXi Shell"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"ESXi Shell"}</t>
    </r>
    <r>
      <rPr>
        <sz val="11"/>
        <color rgb="FF000000"/>
        <rFont val="Calibri"/>
      </rPr>
      <t xml:space="preserve">
</t>
    </r>
    <r>
      <rPr>
        <sz val="11"/>
        <color rgb="FF000000"/>
        <rFont val="Calibri"/>
      </rPr>
      <t>If the ESXi Shell service is "Running", this is a finding.</t>
    </r>
  </si>
  <si>
    <t>V-258756</t>
  </si>
  <si>
    <r>
      <rPr>
        <sz val="11"/>
        <rFont val="Calibri"/>
      </rPr>
      <t>The ESXi host must automatically stop shell services after 10 minutes.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</si>
  <si>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"UserVars.ESXiShellTimeOut"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UserVars.ESXiShellTimeOut | Set-AdvancedSetting -Value 600</t>
    </r>
  </si>
  <si>
    <r>
      <rPr>
        <sz val="11"/>
        <color rgb="FF000000"/>
        <rFont val="Calibri"/>
      </rPr>
      <t>When the ESXi Shell or Secure Shell (SSH) services are enabled on a host, they will run indefinitely. To avoid having these services left running, set the "ESXiShellTimeOut". The "ESXiShellTimeOut" defines a window of time after which the ESXi Shell and SSH services will be stopped automatically.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</si>
  <si>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"UserVars.ESXiShellTimeOut" value and verify it is set to "600" or less and not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UserVars.ESXiShellTimeOut</t>
    </r>
    <r>
      <rPr>
        <sz val="11"/>
        <color rgb="FF000000"/>
        <rFont val="Calibri"/>
      </rPr>
      <t xml:space="preserve">
</t>
    </r>
    <r>
      <rPr>
        <sz val="11"/>
        <color rgb="FF000000"/>
        <rFont val="Calibri"/>
      </rPr>
      <t>If the "UserVars.ESXiShellTimeOut" setting is set to a value greater than "600" or "0", this is a finding.</t>
    </r>
  </si>
  <si>
    <t>V-258757</t>
  </si>
  <si>
    <r>
      <rPr>
        <sz val="11"/>
        <rFont val="Calibri"/>
      </rPr>
      <t>The ESXi host must set a timeout to automatically end idle DCUI sessions after 10 minutes.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</si>
  <si>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"UserVars.DcuiTimeOut"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 | Set-AdvancedSetting -Value 600</t>
    </r>
  </si>
  <si>
    <r>
      <rPr>
        <sz val="11"/>
        <color rgb="FF000000"/>
        <rFont val="Calibri"/>
      </rPr>
      <t>When the Direct Console User Interface (DCUI) is enabled and logged in, it should be automatically logged out if left logged on to avoid access by unauthorized persons. The "DcuiTimeOut" setting defines a window of time after which the DCUI will be logged out.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</si>
  <si>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"UserVars.DcuiTimeOut" value and verify it is set to "600" or less and not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t>
    </r>
    <r>
      <rPr>
        <sz val="11"/>
        <color rgb="FF000000"/>
        <rFont val="Calibri"/>
      </rPr>
      <t xml:space="preserve">
</t>
    </r>
    <r>
      <rPr>
        <sz val="11"/>
        <color rgb="FF000000"/>
        <rFont val="Calibri"/>
      </rPr>
      <t>If the "UserVars.DcuiTimeOut" setting is set to a value greater than "600" or "0", this is a finding.</t>
    </r>
  </si>
  <si>
    <t>V-258758</t>
  </si>
  <si>
    <r>
      <rPr>
        <sz val="11"/>
        <rFont val="Calibri"/>
      </rPr>
      <t>The ESXi host must protect the confidentiality and integrity of transmitted information by isolating ESXi management traffic.</t>
    </r>
  </si>
  <si>
    <r>
      <rPr>
        <sz val="11"/>
        <color rgb="FF000000"/>
        <rFont val="Calibri"/>
      </rPr>
      <t>Configuration of the management VMkernel will be unique to each environment.</t>
    </r>
    <r>
      <rPr>
        <sz val="11"/>
        <color rgb="FF000000"/>
        <rFont val="Calibri"/>
      </rPr>
      <t xml:space="preserve">
</t>
    </r>
    <r>
      <rPr>
        <sz val="11"/>
        <color rgb="FF000000"/>
        <rFont val="Calibri"/>
      </rPr>
      <t>For example, to modify the IP address and VLAN information to the correct network on a distributed switch, do the following:</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Select the Management VMkernel and click "Edit". On the Port properties tab, uncheck all services except for "Management". Click "OK".</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Properties.</t>
    </r>
    <r>
      <rPr>
        <sz val="11"/>
        <color rgb="FF000000"/>
        <rFont val="Calibri"/>
      </rPr>
      <t xml:space="preserve">
</t>
    </r>
    <r>
      <rPr>
        <sz val="11"/>
        <color rgb="FF000000"/>
        <rFont val="Calibri"/>
      </rPr>
      <t>Click "Edit" and select VLAN.</t>
    </r>
    <r>
      <rPr>
        <sz val="11"/>
        <color rgb="FF000000"/>
        <rFont val="Calibri"/>
      </rPr>
      <t xml:space="preserve">
</t>
    </r>
    <r>
      <rPr>
        <sz val="11"/>
        <color rgb="FF000000"/>
        <rFont val="Calibri"/>
      </rPr>
      <t>Change the "VLAN Type" to "VLAN" and change the "VLAN ID" to a network allocated and dedicated to management traffic exclusively. Click "OK".</t>
    </r>
  </si>
  <si>
    <r>
      <rPr>
        <sz val="11"/>
        <color rgb="FF000000"/>
        <rFont val="Calibri"/>
      </rPr>
      <t>The vSphere management network provides access to the vSphere management interface on each component. Services running on the management interface provide an opportunity for an attacker to gain privileged access to the systems. Any remote attack most likely would begin with gaining entry to this network.</t>
    </r>
    <r>
      <rPr>
        <sz val="11"/>
        <color rgb="FF000000"/>
        <rFont val="Calibri"/>
      </rPr>
      <t xml:space="preserve">
</t>
    </r>
    <r>
      <rPr>
        <sz val="11"/>
        <color rgb="FF000000"/>
        <rFont val="Calibri"/>
      </rPr>
      <t>The Management VMkernel port group can be on a standard or distributed virtual switch but must be on a dedicated VLAN. The Management VLAN must not be shared by any other function and must not be accessible to anything other than management-related functions such as vCenter.</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</si>
  <si>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Review each VMkernel adapter that is used for management traffic and view the "Enabled services".</t>
    </r>
    <r>
      <rPr>
        <sz val="11"/>
        <color rgb="FF000000"/>
        <rFont val="Calibri"/>
      </rPr>
      <t xml:space="preserve">
</t>
    </r>
    <r>
      <rPr>
        <sz val="11"/>
        <color rgb="FF000000"/>
        <rFont val="Calibri"/>
      </rPr>
      <t>Review the VLAN associated with each VMkernel that is used for management traffic. Verify with the system administrator that they are dedicated for that purpose and are logically separated from other functions.</t>
    </r>
    <r>
      <rPr>
        <sz val="11"/>
        <color rgb="FF000000"/>
        <rFont val="Calibri"/>
      </rPr>
      <t xml:space="preserve">
</t>
    </r>
    <r>
      <rPr>
        <sz val="11"/>
        <color rgb="FF000000"/>
        <rFont val="Calibri"/>
      </rPr>
      <t>If any services other than "Management" are enabled on the Management VMkernel adapter, this is a finding.</t>
    </r>
    <r>
      <rPr>
        <sz val="11"/>
        <color rgb="FF000000"/>
        <rFont val="Calibri"/>
      </rPr>
      <t xml:space="preserve">
</t>
    </r>
    <r>
      <rPr>
        <sz val="11"/>
        <color rgb="FF000000"/>
        <rFont val="Calibri"/>
      </rPr>
      <t>If the network segment is accessible, except to networks where other management-related entities are located such as vCenter, this is a finding.</t>
    </r>
    <r>
      <rPr>
        <sz val="11"/>
        <color rgb="FF000000"/>
        <rFont val="Calibri"/>
      </rPr>
      <t xml:space="preserve">
</t>
    </r>
    <r>
      <rPr>
        <sz val="11"/>
        <color rgb="FF000000"/>
        <rFont val="Calibri"/>
      </rPr>
      <t>If there are any other systems or devices such as VMs on the ESXi management segment, this is a finding.</t>
    </r>
  </si>
  <si>
    <t>V-258759</t>
  </si>
  <si>
    <r>
      <rPr>
        <sz val="11"/>
        <rFont val="Calibri"/>
      </rPr>
      <t>The ESXi host must protect the confidentiality and integrity of transmitted information by isolating IP-based storage traffic.</t>
    </r>
  </si>
  <si>
    <r>
      <rPr>
        <sz val="11"/>
        <color rgb="FF000000"/>
        <rFont val="Calibri"/>
      </rPr>
      <t>Configuration of an IP-Based VMkernel will be unique to each environment.</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Select the VMkernel used for IP-based storage and click "Edit". On the "Port" properties tab, uncheck all services. Click "OK".</t>
    </r>
    <r>
      <rPr>
        <sz val="11"/>
        <color rgb="FF000000"/>
        <rFont val="Calibri"/>
      </rPr>
      <t xml:space="preserve">
</t>
    </r>
    <r>
      <rPr>
        <sz val="11"/>
        <color rgb="FF000000"/>
        <rFont val="Calibri"/>
      </rPr>
      <t>Note: For VMkernels used for vSAN leave the vSAN service enabled and uncheck all others.</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Find the port group that is dedicated to IP-based storage and click the '...' button next to the name. Click "Edit Settings".</t>
    </r>
    <r>
      <rPr>
        <sz val="11"/>
        <color rgb="FF000000"/>
        <rFont val="Calibri"/>
      </rPr>
      <t xml:space="preserve">
</t>
    </r>
    <r>
      <rPr>
        <sz val="11"/>
        <color rgb="FF000000"/>
        <rFont val="Calibri"/>
      </rPr>
      <t>On the "Properties" tab, change the "VLAN ID" to one dedicated for IP-based storage traffic. Click "OK".</t>
    </r>
  </si>
  <si>
    <r>
      <rPr>
        <sz val="11"/>
        <color rgb="FF000000"/>
        <rFont val="Calibri"/>
      </rPr>
      <t>Virtual machines (VMs) might share virtual switches and VLANs with the IP-based storage configurations. IP-based storage includes vSAN, iSCSI, and NFS. This configuration might expose IP-based storage traffic to unauthorized VM users. IP-based storage frequently is not encrypted. It can be viewed by anyone with access to this network.</t>
    </r>
    <r>
      <rPr>
        <sz val="11"/>
        <color rgb="FF000000"/>
        <rFont val="Calibri"/>
      </rPr>
      <t xml:space="preserve">
</t>
    </r>
    <r>
      <rPr>
        <sz val="11"/>
        <color rgb="FF000000"/>
        <rFont val="Calibri"/>
      </rPr>
      <t>To restrict unauthorized users from viewing the IP-based storage traffic, the IP-based storage network must be logically separated from any other traffic. Configuring the IP-based storage adaptors on separate VLANs or network segments from other VMkernels and VMs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</si>
  <si>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Review each VMkernel adapter that is used for IP-based storage traffic and view the "Enabled services".</t>
    </r>
    <r>
      <rPr>
        <sz val="11"/>
        <color rgb="FF000000"/>
        <rFont val="Calibri"/>
      </rPr>
      <t xml:space="preserve">
</t>
    </r>
    <r>
      <rPr>
        <sz val="11"/>
        <color rgb="FF000000"/>
        <rFont val="Calibri"/>
      </rPr>
      <t>Review the VLAN associated with each VMkernel that is used for IP-based storage traffic. Verify with the system administrator that they are dedicated for that purpose and are logically separated from other functions.</t>
    </r>
    <r>
      <rPr>
        <sz val="11"/>
        <color rgb="FF000000"/>
        <rFont val="Calibri"/>
      </rPr>
      <t xml:space="preserve">
</t>
    </r>
    <r>
      <rPr>
        <sz val="11"/>
        <color rgb="FF000000"/>
        <rFont val="Calibri"/>
      </rPr>
      <t>If any services are enabled on an NFS or iSCSI IP-based storage VMkernel adapter, this is a finding.</t>
    </r>
    <r>
      <rPr>
        <sz val="11"/>
        <color rgb="FF000000"/>
        <rFont val="Calibri"/>
      </rPr>
      <t xml:space="preserve">
</t>
    </r>
    <r>
      <rPr>
        <sz val="11"/>
        <color rgb="FF000000"/>
        <rFont val="Calibri"/>
      </rPr>
      <t>If any services are enabled on a vSAN VMkernel adapter other than vSAN, this is a finding.</t>
    </r>
    <r>
      <rPr>
        <sz val="11"/>
        <color rgb="FF000000"/>
        <rFont val="Calibri"/>
      </rPr>
      <t xml:space="preserve">
</t>
    </r>
    <r>
      <rPr>
        <sz val="11"/>
        <color rgb="FF000000"/>
        <rFont val="Calibri"/>
      </rPr>
      <t>If any IP-based storage networks are not isolated from other traffic types, this is a finding.</t>
    </r>
  </si>
  <si>
    <t>V-258760</t>
  </si>
  <si>
    <r>
      <rPr>
        <sz val="11"/>
        <rFont val="Calibri"/>
      </rPr>
      <t>The ESXi host lockdown mode exception users list must be verified.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</si>
  <si>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"Lockdown Mode", click "Edit" and remove unnecessary users from the Exception Users list.</t>
    </r>
  </si>
  <si>
    <r>
      <rPr>
        <sz val="11"/>
        <color rgb="FF000000"/>
        <rFont val="Calibri"/>
      </rPr>
      <t xml:space="preserve">While a host is in lockdown mode (strict or normal), only users on the "Exception Users" list are allowed access. These users do not lose their permissions when the host enters lockdown mode. </t>
    </r>
    <r>
      <rPr>
        <sz val="11"/>
        <color rgb="FF000000"/>
        <rFont val="Calibri"/>
      </rPr>
      <t xml:space="preserve">
</t>
    </r>
    <r>
      <rPr>
        <sz val="11"/>
        <color rgb="FF000000"/>
        <rFont val="Calibri"/>
      </rPr>
      <t>The organization may want to add service accounts such as a backup agent to the Exception Users list. Verify the list of users exempted from losing permissions is legitimate and as needed per the environment. Adding unnecessary users to the exception list defeats the purpose of lockdown mode.</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</si>
  <si>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"Lockdown Mode", review the Exception Users list.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script:</t>
    </r>
    <r>
      <rPr>
        <sz val="11"/>
        <color rgb="FF000000"/>
        <rFont val="Calibri"/>
      </rPr>
      <t xml:space="preserve">
</t>
    </r>
    <r>
      <rPr>
        <sz val="11"/>
        <color rgb="FF000000"/>
        <rFont val="Calibri"/>
      </rPr>
      <t>$vmhost = Get-VMHost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$lockdown.QueryLockdownExceptions()</t>
    </r>
    <r>
      <rPr>
        <sz val="11"/>
        <color rgb="FF000000"/>
        <rFont val="Calibri"/>
      </rPr>
      <t xml:space="preserve">
</t>
    </r>
    <r>
      <rPr>
        <sz val="11"/>
        <color rgb="FF000000"/>
        <rFont val="Calibri"/>
      </rPr>
      <t>If the Exception Users list contains accounts that do not require special permissions, this is a finding.</t>
    </r>
    <r>
      <rPr>
        <sz val="11"/>
        <color rgb="FF000000"/>
        <rFont val="Calibri"/>
      </rPr>
      <t xml:space="preserve">
</t>
    </r>
    <r>
      <rPr>
        <sz val="11"/>
        <color rgb="FF000000"/>
        <rFont val="Calibri"/>
      </rPr>
      <t>Note: The Exception Users list is empty by default and should remain that way except under site-specific circumstances.</t>
    </r>
  </si>
  <si>
    <t>V-258761</t>
  </si>
  <si>
    <r>
      <rPr>
        <sz val="11"/>
        <rFont val="Calibri"/>
      </rPr>
      <t>The ESXi host Secure Shell (SSH) daemon must not allow host-based authentication.</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</si>
  <si>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hostbasedauthentication -v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'hostbasedauthentication'</t>
    </r>
    <r>
      <rPr>
        <sz val="11"/>
        <color rgb="FF000000"/>
        <rFont val="Calibri"/>
      </rPr>
      <t xml:space="preserve">
</t>
    </r>
    <r>
      <rPr>
        <sz val="11"/>
        <color rgb="FF000000"/>
        <rFont val="Calibri"/>
      </rPr>
      <t>$arguments.value = 'no'</t>
    </r>
    <r>
      <rPr>
        <sz val="11"/>
        <color rgb="FF000000"/>
        <rFont val="Calibri"/>
      </rPr>
      <t xml:space="preserve">
</t>
    </r>
    <r>
      <rPr>
        <sz val="11"/>
        <color rgb="FF000000"/>
        <rFont val="Calibri"/>
      </rPr>
      <t>$esxcli.system.ssh.server.config.set.Invoke($arguments)</t>
    </r>
  </si>
  <si>
    <r>
      <rPr>
        <sz val="11"/>
        <color rgb="FF000000"/>
        <rFont val="Calibri"/>
      </rPr>
      <t>SSH trust relationships mean a compromise on one host can allow an attacker to move trivially to other hosts. SSH's cryptographic host-based authentication is more secure than ".rhosts" authentication since hosts are cryptographically authenticated. However, it is not recommended that hosts unilaterally trust one another, even within an organization.</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</si>
  <si>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hostbasedauthentication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'hostbasedauthentication'}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"hostbasedauthentication" is not configured to "no", this is a finding.</t>
    </r>
  </si>
  <si>
    <t>V-258762</t>
  </si>
  <si>
    <r>
      <rPr>
        <sz val="11"/>
        <rFont val="Calibri"/>
      </rPr>
      <t>The ESXi host Secure Shell (SSH) daemon must not permit user environment settings.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</si>
  <si>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permituserenvironment -v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'permituserenvironment'</t>
    </r>
    <r>
      <rPr>
        <sz val="11"/>
        <color rgb="FF000000"/>
        <rFont val="Calibri"/>
      </rPr>
      <t xml:space="preserve">
</t>
    </r>
    <r>
      <rPr>
        <sz val="11"/>
        <color rgb="FF000000"/>
        <rFont val="Calibri"/>
      </rPr>
      <t>$arguments.value = 'no'</t>
    </r>
    <r>
      <rPr>
        <sz val="11"/>
        <color rgb="FF000000"/>
        <rFont val="Calibri"/>
      </rPr>
      <t xml:space="preserve">
</t>
    </r>
    <r>
      <rPr>
        <sz val="11"/>
        <color rgb="FF000000"/>
        <rFont val="Calibri"/>
      </rPr>
      <t>$esxcli.system.ssh.server.config.set.Invoke($arguments)</t>
    </r>
  </si>
  <si>
    <r>
      <rPr>
        <sz val="11"/>
        <color rgb="FF000000"/>
        <rFont val="Calibri"/>
      </rPr>
      <t>SSH environment options potentially allow users to bypass access restriction in some configurations. Users must not be able to present environment options to the SSH daemon.</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</si>
  <si>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permituserenvironment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'permituserenvironment'}</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"permituserenvironment" is not configured to "no", this is a finding.</t>
    </r>
  </si>
  <si>
    <t>V-258763</t>
  </si>
  <si>
    <r>
      <rPr>
        <sz val="11"/>
        <rFont val="Calibri"/>
      </rPr>
      <t>The ESXi host Secure Shell (SSH) daemon must be configured to not allow gateway ports.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</si>
  <si>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gatewayports -v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'gatewayports'</t>
    </r>
    <r>
      <rPr>
        <sz val="11"/>
        <color rgb="FF000000"/>
        <rFont val="Calibri"/>
      </rPr>
      <t xml:space="preserve">
</t>
    </r>
    <r>
      <rPr>
        <sz val="11"/>
        <color rgb="FF000000"/>
        <rFont val="Calibri"/>
      </rPr>
      <t>$arguments.value = 'no'</t>
    </r>
    <r>
      <rPr>
        <sz val="11"/>
        <color rgb="FF000000"/>
        <rFont val="Calibri"/>
      </rPr>
      <t xml:space="preserve">
</t>
    </r>
    <r>
      <rPr>
        <sz val="11"/>
        <color rgb="FF000000"/>
        <rFont val="Calibri"/>
      </rPr>
      <t>$esxcli.system.ssh.server.config.set.Invoke($arguments)</t>
    </r>
  </si>
  <si>
    <r>
      <rPr>
        <sz val="11"/>
        <color rgb="FF000000"/>
        <rFont val="Calibri"/>
      </rPr>
      <t>SSH Transmission Control Protocol (TCP) connection forwarding provides a mechanism to establish TCP connections proxied by the SSH server. This function can provide convenience similar to a virtual private network (VPN) with the similar risk of providing a path to circumvent firewalls and network Access Control Lists (ACLs). Gateway ports allow remote forwarded ports to bind to nonloopback addresses on the server.</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</si>
  <si>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gatewayports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'gatewayports'}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gatewayports no</t>
    </r>
    <r>
      <rPr>
        <sz val="11"/>
        <color rgb="FF000000"/>
        <rFont val="Calibri"/>
      </rPr>
      <t xml:space="preserve">
</t>
    </r>
    <r>
      <rPr>
        <sz val="11"/>
        <color rgb="FF000000"/>
        <rFont val="Calibri"/>
      </rPr>
      <t>If "gatewayports" is not configured to "no", this is a finding.</t>
    </r>
  </si>
  <si>
    <t>V-258764</t>
  </si>
  <si>
    <r>
      <rPr>
        <sz val="11"/>
        <rFont val="Calibri"/>
      </rPr>
      <t>The ESXi host Secure Shell (SSH) daemon must not permit tunnels.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</si>
  <si>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permittunnel -v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'permittunnel'</t>
    </r>
    <r>
      <rPr>
        <sz val="11"/>
        <color rgb="FF000000"/>
        <rFont val="Calibri"/>
      </rPr>
      <t xml:space="preserve">
</t>
    </r>
    <r>
      <rPr>
        <sz val="11"/>
        <color rgb="FF000000"/>
        <rFont val="Calibri"/>
      </rPr>
      <t>$arguments.value = 'no'</t>
    </r>
    <r>
      <rPr>
        <sz val="11"/>
        <color rgb="FF000000"/>
        <rFont val="Calibri"/>
      </rPr>
      <t xml:space="preserve">
</t>
    </r>
    <r>
      <rPr>
        <sz val="11"/>
        <color rgb="FF000000"/>
        <rFont val="Calibri"/>
      </rPr>
      <t>$esxcli.system.ssh.server.config.set.Invoke($arguments)</t>
    </r>
  </si>
  <si>
    <r>
      <rPr>
        <sz val="11"/>
        <color rgb="FF000000"/>
        <rFont val="Calibri"/>
      </rPr>
      <t>OpenSSH has the ability to create network tunnels (layer 2 and layer 3) over an SSH connection. This function can provide similar convenience to a virtual private network (VPN) with the similar risk of providing a path to circumvent firewalls and network Access Control Lists (ACLs).</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</si>
  <si>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permittunnel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'permittunnel'}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permittunnel no</t>
    </r>
    <r>
      <rPr>
        <sz val="11"/>
        <color rgb="FF000000"/>
        <rFont val="Calibri"/>
      </rPr>
      <t xml:space="preserve">
</t>
    </r>
    <r>
      <rPr>
        <sz val="11"/>
        <color rgb="FF000000"/>
        <rFont val="Calibri"/>
      </rPr>
      <t>If "permittunnel" is not configured to "no", this is a finding.</t>
    </r>
  </si>
  <si>
    <t>V-258765</t>
  </si>
  <si>
    <r>
      <rPr>
        <sz val="11"/>
        <rFont val="Calibri"/>
      </rPr>
      <t>The ESXi host Secure Shell (SSH) daemon must set a timeout count on idle sessions.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</si>
  <si>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clientalivecountmax -v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'clientalivecountmax'</t>
    </r>
    <r>
      <rPr>
        <sz val="11"/>
        <color rgb="FF000000"/>
        <rFont val="Calibri"/>
      </rPr>
      <t xml:space="preserve">
</t>
    </r>
    <r>
      <rPr>
        <sz val="11"/>
        <color rgb="FF000000"/>
        <rFont val="Calibri"/>
      </rPr>
      <t>$arguments.value = '3'</t>
    </r>
    <r>
      <rPr>
        <sz val="11"/>
        <color rgb="FF000000"/>
        <rFont val="Calibri"/>
      </rPr>
      <t xml:space="preserve">
</t>
    </r>
    <r>
      <rPr>
        <sz val="11"/>
        <color rgb="FF000000"/>
        <rFont val="Calibri"/>
      </rPr>
      <t>$esxcli.system.ssh.server.config.set.Invoke($arguments)</t>
    </r>
  </si>
  <si>
    <r>
      <rPr>
        <sz val="11"/>
        <color rgb="FF000000"/>
        <rFont val="Calibri"/>
      </rPr>
      <t>Setting a timeout ensures that a user login will be terminated as soon as the "ClientAliveCountMax" is reached.</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</si>
  <si>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clientalivecountmax</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'clientalivecountmax'}</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clientalivecountmax 3</t>
    </r>
    <r>
      <rPr>
        <sz val="11"/>
        <color rgb="FF000000"/>
        <rFont val="Calibri"/>
      </rPr>
      <t xml:space="preserve">
</t>
    </r>
    <r>
      <rPr>
        <sz val="11"/>
        <color rgb="FF000000"/>
        <rFont val="Calibri"/>
      </rPr>
      <t>If "clientalivecountmax" is not configured to "3", this is a finding.</t>
    </r>
  </si>
  <si>
    <t>V-258766</t>
  </si>
  <si>
    <r>
      <rPr>
        <sz val="11"/>
        <rFont val="Calibri"/>
      </rPr>
      <t>The ESXi host Secure Shell (SSH) daemon must set a timeout interval on idle sessions.</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</si>
  <si>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clientaliveinterval -v 200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'clientaliveinterval'</t>
    </r>
    <r>
      <rPr>
        <sz val="11"/>
        <color rgb="FF000000"/>
        <rFont val="Calibri"/>
      </rPr>
      <t xml:space="preserve">
</t>
    </r>
    <r>
      <rPr>
        <sz val="11"/>
        <color rgb="FF000000"/>
        <rFont val="Calibri"/>
      </rPr>
      <t>$arguments.value = '200'</t>
    </r>
    <r>
      <rPr>
        <sz val="11"/>
        <color rgb="FF000000"/>
        <rFont val="Calibri"/>
      </rPr>
      <t xml:space="preserve">
</t>
    </r>
    <r>
      <rPr>
        <sz val="11"/>
        <color rgb="FF000000"/>
        <rFont val="Calibri"/>
      </rPr>
      <t>$esxcli.system.ssh.server.config.set.Invoke($arguments)</t>
    </r>
  </si>
  <si>
    <r>
      <rPr>
        <sz val="11"/>
        <color rgb="FF000000"/>
        <rFont val="Calibri"/>
      </rPr>
      <t>Automatically logging out idle users guards against compromises via hijacked administrative sessions.</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</si>
  <si>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clientaliveinterval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'clientaliveinterval'}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clientaliveinterval 200</t>
    </r>
    <r>
      <rPr>
        <sz val="11"/>
        <color rgb="FF000000"/>
        <rFont val="Calibri"/>
      </rPr>
      <t xml:space="preserve">
</t>
    </r>
    <r>
      <rPr>
        <sz val="11"/>
        <color rgb="FF000000"/>
        <rFont val="Calibri"/>
      </rPr>
      <t>If "clientaliveinterval" is not configured to "200", this is a finding.</t>
    </r>
  </si>
  <si>
    <t>V-258767</t>
  </si>
  <si>
    <r>
      <rPr>
        <sz val="11"/>
        <rFont val="Calibri"/>
      </rPr>
      <t>The ESXi host must disable Simple Network Management Protocol (SNMP) v1 and v2c.</t>
    </r>
  </si>
  <si>
    <r>
      <rPr>
        <sz val="11"/>
        <color rgb="FF000000"/>
        <rFont val="Calibri"/>
      </rPr>
      <t>To disable SNMP from an ESXi shell, run the following command:</t>
    </r>
    <r>
      <rPr>
        <sz val="11"/>
        <color rgb="FF000000"/>
        <rFont val="Calibri"/>
      </rPr>
      <t xml:space="preserve">
</t>
    </r>
    <r>
      <rPr>
        <sz val="11"/>
        <color rgb="FF000000"/>
        <rFont val="Calibri"/>
      </rPr>
      <t># esxcli system snmp set -e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t>
    </r>
    <r>
      <rPr>
        <sz val="11"/>
        <color rgb="FF000000"/>
        <rFont val="Calibri"/>
      </rPr>
      <t xml:space="preserve">
</t>
    </r>
    <r>
      <rPr>
        <sz val="11"/>
        <color rgb="FF000000"/>
        <rFont val="Calibri"/>
      </rPr>
      <t>Get-VMHostSnmp | Set-VMHostSnmp -Enabled $false</t>
    </r>
  </si>
  <si>
    <r>
      <rPr>
        <sz val="11"/>
        <color rgb="FF000000"/>
        <rFont val="Calibri"/>
      </rPr>
      <t>If SNMP is not being used, it must remain disabled. If it is being used, the proper trap destination must be configured. If SNMP is not properly configured, monitoring information can be sent to a malicious host that can use this information to plan an attack.</t>
    </r>
  </si>
  <si>
    <r>
      <rPr>
        <sz val="11"/>
        <color rgb="FF000000"/>
        <rFont val="Calibri"/>
      </rPr>
      <t>From an ESXi shell, run the following command:</t>
    </r>
    <r>
      <rPr>
        <sz val="11"/>
        <color rgb="FF000000"/>
        <rFont val="Calibri"/>
      </rPr>
      <t xml:space="preserve">
</t>
    </r>
    <r>
      <rPr>
        <sz val="11"/>
        <color rgb="FF000000"/>
        <rFont val="Calibri"/>
      </rPr>
      <t># esxcli system snmp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Get-VMHostSnmp | Select *</t>
    </r>
    <r>
      <rPr>
        <sz val="11"/>
        <color rgb="FF000000"/>
        <rFont val="Calibri"/>
      </rPr>
      <t xml:space="preserve">
</t>
    </r>
    <r>
      <rPr>
        <sz val="11"/>
        <color rgb="FF000000"/>
        <rFont val="Calibri"/>
      </rPr>
      <t>If SNMP is not in use and is enabled, this is a finding.</t>
    </r>
    <r>
      <rPr>
        <sz val="11"/>
        <color rgb="FF000000"/>
        <rFont val="Calibri"/>
      </rPr>
      <t xml:space="preserve">
</t>
    </r>
    <r>
      <rPr>
        <sz val="11"/>
        <color rgb="FF000000"/>
        <rFont val="Calibri"/>
      </rPr>
      <t>If SNMP is enabled and is not using v3 targets with authentication, this is a finding.</t>
    </r>
    <r>
      <rPr>
        <sz val="11"/>
        <color rgb="FF000000"/>
        <rFont val="Calibri"/>
      </rPr>
      <t xml:space="preserve">
</t>
    </r>
    <r>
      <rPr>
        <sz val="11"/>
        <color rgb="FF000000"/>
        <rFont val="Calibri"/>
      </rPr>
      <t>Note: SNMP v3 targets can only be viewed and configured via the "esxcli" command.</t>
    </r>
  </si>
  <si>
    <t>V-258768</t>
  </si>
  <si>
    <r>
      <rPr>
        <sz val="11"/>
        <rFont val="Calibri"/>
      </rPr>
      <t>The ESXi host must disable Inter-Virtual Machine (VM) Transparent Page Sharing.</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</si>
  <si>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"Mem.ShareForceSalting" value and set it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 | Set-AdvancedSetting -Value 2</t>
    </r>
  </si>
  <si>
    <r>
      <rPr>
        <sz val="11"/>
        <color rgb="FF000000"/>
        <rFont val="Calibri"/>
      </rPr>
      <t>Published academic papers have demonstrated that by forcing a flush and reload of cache memory, it is possible to measure memory timings to try to determine an Advanced Encryption Standard (AES) encryption key in use on another virtual machine running on the same physical processor of the host server if Transparent Page Sharing (TPS) is enabled between the two VMs. This technique works only in a highly controlled system configured in a nonstandard way that VMware believes would not be recreated in a production environment.</t>
    </r>
    <r>
      <rPr>
        <sz val="11"/>
        <color rgb="FF000000"/>
        <rFont val="Calibri"/>
      </rPr>
      <t xml:space="preserve">
</t>
    </r>
    <r>
      <rPr>
        <sz val="11"/>
        <color rgb="FF000000"/>
        <rFont val="Calibri"/>
      </rPr>
      <t>Although VMware believes information being disclosed in real-world conditions is unrealistic, out of an abundance of caution, upcoming ESXi update releases will no longer enable TPS between VMs by default (TPS will still be used within individual VMs).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</si>
  <si>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"Mem.ShareForceSalting" value and verify it is set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t>
    </r>
    <r>
      <rPr>
        <sz val="11"/>
        <color rgb="FF000000"/>
        <rFont val="Calibri"/>
      </rPr>
      <t xml:space="preserve">
</t>
    </r>
    <r>
      <rPr>
        <sz val="11"/>
        <color rgb="FF000000"/>
        <rFont val="Calibri"/>
      </rPr>
      <t>If the "Mem.ShareForceSalting" setting is not set to 2, this is a finding.</t>
    </r>
  </si>
  <si>
    <t>V-258769</t>
  </si>
  <si>
    <r>
      <rPr>
        <sz val="11"/>
        <rFont val="Calibri"/>
      </rPr>
      <t>The ESXi host must configure the firewall to block network traffic by default.</t>
    </r>
  </si>
  <si>
    <r>
      <rPr>
        <sz val="11"/>
        <color rgb="FF000000"/>
        <rFont val="Calibri"/>
      </rPr>
      <t>From an ESXi shell, run the following command:</t>
    </r>
    <r>
      <rPr>
        <sz val="11"/>
        <color rgb="FF000000"/>
        <rFont val="Calibri"/>
      </rPr>
      <t xml:space="preserve">
</t>
    </r>
    <r>
      <rPr>
        <sz val="11"/>
        <color rgb="FF000000"/>
        <rFont val="Calibri"/>
      </rPr>
      <t># esxcli network firewall set --default-action false --enabled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$esxcli.network.firewall.set.CreateArgs()</t>
    </r>
    <r>
      <rPr>
        <sz val="11"/>
        <color rgb="FF000000"/>
        <rFont val="Calibri"/>
      </rPr>
      <t xml:space="preserve">
</t>
    </r>
    <r>
      <rPr>
        <sz val="11"/>
        <color rgb="FF000000"/>
        <rFont val="Calibri"/>
      </rPr>
      <t>$arguments.enabled = $true</t>
    </r>
    <r>
      <rPr>
        <sz val="11"/>
        <color rgb="FF000000"/>
        <rFont val="Calibri"/>
      </rPr>
      <t xml:space="preserve">
</t>
    </r>
    <r>
      <rPr>
        <sz val="11"/>
        <color rgb="FF000000"/>
        <rFont val="Calibri"/>
      </rPr>
      <t>$arguments.defaultaction = $false</t>
    </r>
    <r>
      <rPr>
        <sz val="11"/>
        <color rgb="FF000000"/>
        <rFont val="Calibri"/>
      </rPr>
      <t xml:space="preserve">
</t>
    </r>
    <r>
      <rPr>
        <sz val="11"/>
        <color rgb="FF000000"/>
        <rFont val="Calibri"/>
      </rPr>
      <t>$esxcli.network.firewall.set.Invoke($arguments)</t>
    </r>
  </si>
  <si>
    <r>
      <rPr>
        <sz val="11"/>
        <color rgb="FF000000"/>
        <rFont val="Calibri"/>
      </rPr>
      <t>In addition to service-specific firewall rules, ESXi has a default firewall rule policy to allow or deny incoming and outgoing traffic. Reduce the risk of attack by ensuring this is set to deny incoming and outgoing traffic.</t>
    </r>
  </si>
  <si>
    <r>
      <rPr>
        <sz val="11"/>
        <color rgb="FF000000"/>
        <rFont val="Calibri"/>
      </rPr>
      <t>From an ESXi shell, run the following command:</t>
    </r>
    <r>
      <rPr>
        <sz val="11"/>
        <color rgb="FF000000"/>
        <rFont val="Calibri"/>
      </rPr>
      <t xml:space="preserve">
</t>
    </r>
    <r>
      <rPr>
        <sz val="11"/>
        <color rgb="FF000000"/>
        <rFont val="Calibri"/>
      </rPr>
      <t># esxcli network firewall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$esxcli.network.firewall.get.invoke()</t>
    </r>
    <r>
      <rPr>
        <sz val="11"/>
        <color rgb="FF000000"/>
        <rFont val="Calibri"/>
      </rPr>
      <t xml:space="preserve">
</t>
    </r>
    <r>
      <rPr>
        <sz val="11"/>
        <color rgb="FF000000"/>
        <rFont val="Calibri"/>
      </rPr>
      <t>If the "Default Action" does not equal "DROP", this is a finding.</t>
    </r>
    <r>
      <rPr>
        <sz val="11"/>
        <color rgb="FF000000"/>
        <rFont val="Calibri"/>
      </rPr>
      <t xml:space="preserve">
</t>
    </r>
    <r>
      <rPr>
        <sz val="11"/>
        <color rgb="FF000000"/>
        <rFont val="Calibri"/>
      </rPr>
      <t>If "Enabled" does not equal "true", this is a finding.</t>
    </r>
  </si>
  <si>
    <t>V-258770</t>
  </si>
  <si>
    <r>
      <rPr>
        <sz val="11"/>
        <rFont val="Calibri"/>
      </rPr>
      <t>The ESXi host must enable Bridge Protocol Data Units (BPDU) filter on the host to prevent being locked out of physical switch ports with Portfast and BPDU Guard enabled.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</si>
  <si>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"Net.BlockGuestBPDU" value and configure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 | Set-AdvancedSetting -Value 1</t>
    </r>
  </si>
  <si>
    <r>
      <rPr>
        <sz val="11"/>
        <color rgb="FF000000"/>
        <rFont val="Calibri"/>
      </rPr>
      <t>BPDU Guard and Portfast are commonly enabled on the physical switch to which the ESXi host is directly connected to reduce the Spanning Tree Protocol (STP) convergence delay.</t>
    </r>
    <r>
      <rPr>
        <sz val="11"/>
        <color rgb="FF000000"/>
        <rFont val="Calibri"/>
      </rPr>
      <t xml:space="preserve">
</t>
    </r>
    <r>
      <rPr>
        <sz val="11"/>
        <color rgb="FF000000"/>
        <rFont val="Calibri"/>
      </rPr>
      <t>If a BPDU packet is sent from a virtual machine (VM) on the ESXi host to the physical switch configured as stated above, a cascading lockout of all the uplink interfaces from the ESXi host can occur. To prevent this type of lockout, BPDU Filter can be enabled on the ESXi host to drop any BPDU packets being sent to the physical switch.</t>
    </r>
    <r>
      <rPr>
        <sz val="11"/>
        <color rgb="FF000000"/>
        <rFont val="Calibri"/>
      </rPr>
      <t xml:space="preserve">
</t>
    </r>
    <r>
      <rPr>
        <sz val="11"/>
        <color rgb="FF000000"/>
        <rFont val="Calibri"/>
      </rPr>
      <t>The caveat is that certain Secure Socket Layer (SSL) virtual private networks that use Windows bridging capability can legitimately generate BPDU packets. The administrator should verify no legitimate BPDU packets are generated by VMs on the ESXi host prior to enabling BPDU Filter. If BPDU Filter is enabled in this situation, enabling Reject Forged Transmits on the virtual switch port group adds protection against Spanning Tree loops.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</si>
  <si>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"Net.BlockGuestBPDU"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t>
    </r>
    <r>
      <rPr>
        <sz val="11"/>
        <color rgb="FF000000"/>
        <rFont val="Calibri"/>
      </rPr>
      <t xml:space="preserve">
</t>
    </r>
    <r>
      <rPr>
        <sz val="11"/>
        <color rgb="FF000000"/>
        <rFont val="Calibri"/>
      </rPr>
      <t>If the "Net.BlockGuestBPDU" setting is not set to "1", this is a finding.</t>
    </r>
  </si>
  <si>
    <t>V-258771</t>
  </si>
  <si>
    <r>
      <rPr>
        <sz val="11"/>
        <rFont val="Calibri"/>
      </rPr>
      <t>The ESXi host must configure virtual switch security policies to reject forged transmits.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</si>
  <si>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On each standard switch, click "Edit" and select Security.</t>
    </r>
    <r>
      <rPr>
        <sz val="11"/>
        <color rgb="FF000000"/>
        <rFont val="Calibri"/>
      </rPr>
      <t xml:space="preserve">
</t>
    </r>
    <r>
      <rPr>
        <sz val="11"/>
        <color rgb="FF000000"/>
        <rFont val="Calibri"/>
      </rPr>
      <t>Set "Forged transmits" to "Reject". Click "OK".</t>
    </r>
    <r>
      <rPr>
        <sz val="11"/>
        <color rgb="FF000000"/>
        <rFont val="Calibri"/>
      </rPr>
      <t xml:space="preserve">
</t>
    </r>
    <r>
      <rPr>
        <sz val="11"/>
        <color rgb="FF000000"/>
        <rFont val="Calibri"/>
      </rPr>
      <t>For each port group, click the '...' button and select "Edit Settings" then Security.</t>
    </r>
    <r>
      <rPr>
        <sz val="11"/>
        <color rgb="FF000000"/>
        <rFont val="Calibri"/>
      </rPr>
      <t xml:space="preserve">
</t>
    </r>
    <r>
      <rPr>
        <sz val="11"/>
        <color rgb="FF000000"/>
        <rFont val="Calibri"/>
      </rPr>
      <t>Set "Forged transmits" to "Reject" and uncheck the "Override" box.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-ForgedTransmits $false</t>
    </r>
    <r>
      <rPr>
        <sz val="11"/>
        <color rgb="FF000000"/>
        <rFont val="Calibri"/>
      </rPr>
      <t xml:space="preserve">
</t>
    </r>
    <r>
      <rPr>
        <sz val="11"/>
        <color rgb="FF000000"/>
        <rFont val="Calibri"/>
      </rPr>
      <t>Get-VirtualPortGroup | Get-SecurityPolicy | Set-SecurityPolicy -ForgedTransmitsInherited $true</t>
    </r>
  </si>
  <si>
    <r>
      <rPr>
        <sz val="11"/>
        <color rgb="FF000000"/>
        <rFont val="Calibri"/>
      </rPr>
      <t xml:space="preserve">If the virtual machine (VM) operating system changes the Media Access Control (MAC) address, the operating system can send frames with an impersonated source MAC address at any time. This allows an operating system to stage malicious attacks on the devices in a network by impersonating a network adaptor authorized by the receiving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means the virtual switch does not compare the source and effective MAC addresses.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protect against MAC address impersonation, all virtual switches must have forged transmissions set to reject. Reject Forged Transmit can be set at the vSwitch and/or the Portgroup level. Switch-level settings can be overridden at the Portgroup level.</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</si>
  <si>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On each standard switch, click the '...' button next to each port group and select "Edit Settings".</t>
    </r>
    <r>
      <rPr>
        <sz val="11"/>
        <color rgb="FF000000"/>
        <rFont val="Calibri"/>
      </rPr>
      <t xml:space="preserve">
</t>
    </r>
    <r>
      <rPr>
        <sz val="11"/>
        <color rgb="FF000000"/>
        <rFont val="Calibri"/>
      </rPr>
      <t>Click the "Security" tab. Verify that "Forged transmits" is set to "Reject" and that "Override" is not 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 | Select-Object *</t>
    </r>
    <r>
      <rPr>
        <sz val="11"/>
        <color rgb="FF000000"/>
        <rFont val="Calibri"/>
      </rPr>
      <t xml:space="preserve">
</t>
    </r>
    <r>
      <rPr>
        <sz val="11"/>
        <color rgb="FF000000"/>
        <rFont val="Calibri"/>
      </rPr>
      <t>If the "Forged Transmits" policy is set to "Accept" (or "true", via PowerCLI) or the security policy inherited from the virtual switch is overridden, this is a finding.</t>
    </r>
  </si>
  <si>
    <t>V-258772</t>
  </si>
  <si>
    <r>
      <rPr>
        <sz val="11"/>
        <rFont val="Calibri"/>
      </rPr>
      <t>The ESXi host must configure virtual switch security policies to reject Media Access Control (MAC) address changes.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</si>
  <si>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On each standard switch, click "Edit" and select Security.</t>
    </r>
    <r>
      <rPr>
        <sz val="11"/>
        <color rgb="FF000000"/>
        <rFont val="Calibri"/>
      </rPr>
      <t xml:space="preserve">
</t>
    </r>
    <r>
      <rPr>
        <sz val="11"/>
        <color rgb="FF000000"/>
        <rFont val="Calibri"/>
      </rPr>
      <t>Set "MAC Address Changes" to "Reject". Click "OK".</t>
    </r>
    <r>
      <rPr>
        <sz val="11"/>
        <color rgb="FF000000"/>
        <rFont val="Calibri"/>
      </rPr>
      <t xml:space="preserve">
</t>
    </r>
    <r>
      <rPr>
        <sz val="11"/>
        <color rgb="FF000000"/>
        <rFont val="Calibri"/>
      </rPr>
      <t>For each port group, click the '...' button and select "Edit Settings" then Security.</t>
    </r>
    <r>
      <rPr>
        <sz val="11"/>
        <color rgb="FF000000"/>
        <rFont val="Calibri"/>
      </rPr>
      <t xml:space="preserve">
</t>
    </r>
    <r>
      <rPr>
        <sz val="11"/>
        <color rgb="FF000000"/>
        <rFont val="Calibri"/>
      </rPr>
      <t>Set "MAC Address Changes" to "Reject" and uncheck the "Override" box.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-MacChanges $false</t>
    </r>
    <r>
      <rPr>
        <sz val="11"/>
        <color rgb="FF000000"/>
        <rFont val="Calibri"/>
      </rPr>
      <t xml:space="preserve">
</t>
    </r>
    <r>
      <rPr>
        <sz val="11"/>
        <color rgb="FF000000"/>
        <rFont val="Calibri"/>
      </rPr>
      <t>Get-VirtualPortGroup | Get-SecurityPolicy | Set-SecurityPolicy -MacChangesInherited $true</t>
    </r>
  </si>
  <si>
    <r>
      <rPr>
        <sz val="11"/>
        <color rgb="FF000000"/>
        <rFont val="Calibri"/>
      </rPr>
      <t>If the virtual machine (VM) operating system changes the MAC address, it can send frames with an impersonated source MAC address at any time. This allows it to stage malicious attacks on the devices in a network by impersonating a network adaptor authorized by the receiving network.</t>
    </r>
    <r>
      <rPr>
        <sz val="11"/>
        <color rgb="FF000000"/>
        <rFont val="Calibri"/>
      </rPr>
      <t xml:space="preserve">
</t>
    </r>
    <r>
      <rPr>
        <sz val="11"/>
        <color rgb="FF000000"/>
        <rFont val="Calibri"/>
      </rPr>
      <t>This will prevent VMs from changing their effective MAC address, which will affect applications that require this functionality. This will also affect how a layer 2 bridge will operate and will affect applications that require a specific MAC address for licensing. "Reject MAC Changes" can be set at the vSwitch and/or the Portgroup level. Switch-level settings can be overridden at the Portgroup level.</t>
    </r>
  </si>
  <si>
    <r>
      <rPr>
        <sz val="11"/>
        <color rgb="FF000000"/>
        <rFont val="Calibri"/>
      </rPr>
      <t>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On each standard switch, click the '...' button next to each port group and select "Edit Settings".</t>
    </r>
    <r>
      <rPr>
        <sz val="11"/>
        <color rgb="FF000000"/>
        <rFont val="Calibri"/>
      </rPr>
      <t xml:space="preserve">
</t>
    </r>
    <r>
      <rPr>
        <sz val="11"/>
        <color rgb="FF000000"/>
        <rFont val="Calibri"/>
      </rPr>
      <t>Click the "Security" tab. Verify that "MAC Address Changes" is set to "Reject" and that "Override" is not 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 | Select-Object *</t>
    </r>
    <r>
      <rPr>
        <sz val="11"/>
        <color rgb="FF000000"/>
        <rFont val="Calibri"/>
      </rPr>
      <t xml:space="preserve">
</t>
    </r>
    <r>
      <rPr>
        <sz val="11"/>
        <color rgb="FF000000"/>
        <rFont val="Calibri"/>
      </rPr>
      <t>If the "MAC Address Changes" policy is set to "Accept" (or "true", via PowerCLI) or the security policy inherited from the virtual switch is overridden, this is a finding.</t>
    </r>
  </si>
  <si>
    <t>V-258773</t>
  </si>
  <si>
    <r>
      <rPr>
        <sz val="11"/>
        <rFont val="Calibri"/>
      </rPr>
      <t>The ESXi host must configure virtual switch security policies to reject promiscuous mode requests.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</si>
  <si>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On each standard switch, click "Edit" and select Security.</t>
    </r>
    <r>
      <rPr>
        <sz val="11"/>
        <color rgb="FF000000"/>
        <rFont val="Calibri"/>
      </rPr>
      <t xml:space="preserve">
</t>
    </r>
    <r>
      <rPr>
        <sz val="11"/>
        <color rgb="FF000000"/>
        <rFont val="Calibri"/>
      </rPr>
      <t>Set "Promiscuous Mode" to "Reject". Click "OK".</t>
    </r>
    <r>
      <rPr>
        <sz val="11"/>
        <color rgb="FF000000"/>
        <rFont val="Calibri"/>
      </rPr>
      <t xml:space="preserve">
</t>
    </r>
    <r>
      <rPr>
        <sz val="11"/>
        <color rgb="FF000000"/>
        <rFont val="Calibri"/>
      </rPr>
      <t>For each port group, click the '...' button and select "Edit Settings" then Security.</t>
    </r>
    <r>
      <rPr>
        <sz val="11"/>
        <color rgb="FF000000"/>
        <rFont val="Calibri"/>
      </rPr>
      <t xml:space="preserve">
</t>
    </r>
    <r>
      <rPr>
        <sz val="11"/>
        <color rgb="FF000000"/>
        <rFont val="Calibri"/>
      </rPr>
      <t>Set "Promiscuous Mode" to "Reject" and uncheck the "Override" box.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-AllowPromiscuous $false</t>
    </r>
    <r>
      <rPr>
        <sz val="11"/>
        <color rgb="FF000000"/>
        <rFont val="Calibri"/>
      </rPr>
      <t xml:space="preserve">
</t>
    </r>
    <r>
      <rPr>
        <sz val="11"/>
        <color rgb="FF000000"/>
        <rFont val="Calibri"/>
      </rPr>
      <t>Get-VirtualPortGroup | Get-SecurityPolicy | Set-SecurityPolicy -AllowPromiscuousInherited $true</t>
    </r>
  </si>
  <si>
    <r>
      <rPr>
        <sz val="11"/>
        <color rgb="FF000000"/>
        <rFont val="Calibri"/>
      </rPr>
      <t>When promiscuous mode is enabled for a virtual switch, all virtual machines (VMs) connected to the Portgroup have the potential to read all packets across that network (only the virtual machines connected to that Portgroup).</t>
    </r>
    <r>
      <rPr>
        <sz val="11"/>
        <color rgb="FF000000"/>
        <rFont val="Calibri"/>
      </rPr>
      <t xml:space="preserve">
</t>
    </r>
    <r>
      <rPr>
        <sz val="11"/>
        <color rgb="FF000000"/>
        <rFont val="Calibri"/>
      </rPr>
      <t>Promiscuous mode is disabled by default on the ESXi Server, and this is the recommended setting. Promiscuous mode can be set at the vSwitch and/or the Portgroup level. Switch-level settings can be overridden at the Portgroup level.</t>
    </r>
  </si>
  <si>
    <r>
      <rPr>
        <sz val="11"/>
        <color rgb="FF000000"/>
        <rFont val="Calibri"/>
      </rPr>
      <t>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On each standard switch, click the '...' button next to each port group and select "Edit Settings".</t>
    </r>
    <r>
      <rPr>
        <sz val="11"/>
        <color rgb="FF000000"/>
        <rFont val="Calibri"/>
      </rPr>
      <t xml:space="preserve">
</t>
    </r>
    <r>
      <rPr>
        <sz val="11"/>
        <color rgb="FF000000"/>
        <rFont val="Calibri"/>
      </rPr>
      <t>Click the "Security" tab. Verify that "Promiscuous Mode" is set to "Reject" and that "Override" is not 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 | Select-Object *</t>
    </r>
    <r>
      <rPr>
        <sz val="11"/>
        <color rgb="FF000000"/>
        <rFont val="Calibri"/>
      </rPr>
      <t xml:space="preserve">
</t>
    </r>
    <r>
      <rPr>
        <sz val="11"/>
        <color rgb="FF000000"/>
        <rFont val="Calibri"/>
      </rPr>
      <t>If the "Promiscuous Mode" policy is set to "Accept" (or "true", via PowerCLI) or the security policy inherited from the virtual switch is overridden, this is a finding.</t>
    </r>
  </si>
  <si>
    <t>V-258774</t>
  </si>
  <si>
    <r>
      <rPr>
        <sz val="11"/>
        <rFont val="Calibri"/>
      </rPr>
      <t>The ESXi host must restrict use of the dvFilter network application programming interface (API).</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</si>
  <si>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"Net.DVFilterBindIpAddress" value and remove any incorrect addresses.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 | Set-AdvancedSetting -Value ""</t>
    </r>
  </si>
  <si>
    <r>
      <rPr>
        <sz val="11"/>
        <color rgb="FF000000"/>
        <rFont val="Calibri"/>
      </rPr>
      <t>If the organization is not using products that use the dvFilter network API, the host should not be configured to send network information to a virtual machine (VM).</t>
    </r>
    <r>
      <rPr>
        <sz val="11"/>
        <color rgb="FF000000"/>
        <rFont val="Calibri"/>
      </rPr>
      <t xml:space="preserve">
</t>
    </r>
    <r>
      <rPr>
        <sz val="11"/>
        <color rgb="FF000000"/>
        <rFont val="Calibri"/>
      </rPr>
      <t>If the API is enabled, an attacker might attempt to connect a virtual machine to it, potentially providing access to the network of other VMs on the host.</t>
    </r>
    <r>
      <rPr>
        <sz val="11"/>
        <color rgb="FF000000"/>
        <rFont val="Calibri"/>
      </rPr>
      <t xml:space="preserve">
</t>
    </r>
    <r>
      <rPr>
        <sz val="11"/>
        <color rgb="FF000000"/>
        <rFont val="Calibri"/>
      </rPr>
      <t>If using a product that makes use of this API, verify the host has been configured correctly. If not using such a product, ensure the setting is blank.</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</si>
  <si>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"Net.DVFilterBindIpAddress" value and verify the value is blank or the correct IP address of a security appliance if in use.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t>
    </r>
    <r>
      <rPr>
        <sz val="11"/>
        <color rgb="FF000000"/>
        <rFont val="Calibri"/>
      </rPr>
      <t xml:space="preserve">
</t>
    </r>
    <r>
      <rPr>
        <sz val="11"/>
        <color rgb="FF000000"/>
        <rFont val="Calibri"/>
      </rPr>
      <t>If the "Net.DVFilterBindIpAddress" setting is not blank and security appliances are not in use on the host, this is a finding.</t>
    </r>
  </si>
  <si>
    <t>V-258775</t>
  </si>
  <si>
    <r>
      <rPr>
        <sz val="11"/>
        <rFont val="Calibri"/>
      </rPr>
      <t>The ESXi host must restrict the use of Virtual Guest Tagging (VGT) on standard switches.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</si>
  <si>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port group on a standard switch that is configured to a native VLAN, click the '...' button next to the port group.</t>
    </r>
    <r>
      <rPr>
        <sz val="11"/>
        <color rgb="FF000000"/>
        <rFont val="Calibri"/>
      </rPr>
      <t xml:space="preserve">
</t>
    </r>
    <r>
      <rPr>
        <sz val="11"/>
        <color rgb="FF000000"/>
        <rFont val="Calibri"/>
      </rPr>
      <t>Click "Edit Settings". On the "Properties" tab, change the "VLAN ID" to an appropriate VLAN ID.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</si>
  <si>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When a port group is set to VLAN 4095, the vSwitch passes all network frames to the attached virtual machines (VMs) without modifying the VLAN tags. In vSphere, this is referred to as VGT. The VM must process the VLAN information itself via an 802.1Q driver in the operating system.</t>
    </r>
    <r>
      <rPr>
        <sz val="11"/>
        <color rgb="FF000000"/>
        <rFont val="Calibri"/>
      </rPr>
      <t xml:space="preserve">
</t>
    </r>
    <r>
      <rPr>
        <sz val="11"/>
        <color rgb="FF000000"/>
        <rFont val="Calibri"/>
      </rPr>
      <t>VLAN 4095 must only be implemented if the attached VMs have been specifically authorized and are capable of managing VLAN tags themselves. If VLAN 4095 is enabled inappropriately, it may cause denial of service or allow a VM to interact with traffic on an unauthorized VLAN.</t>
    </r>
  </si>
  <si>
    <r>
      <rPr>
        <sz val="11"/>
        <color rgb="FF000000"/>
        <rFont val="Calibri"/>
      </rPr>
      <t>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standard switch, review the "VLAN ID" on each port group and verify it is not set to "4095".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VLAN 4095 and is not documented as a needed exception, this is a finding.</t>
    </r>
  </si>
  <si>
    <t>V-258776</t>
  </si>
  <si>
    <r>
      <rPr>
        <sz val="11"/>
        <rFont val="Calibri"/>
      </rPr>
      <t>The ESXi host must have all security patches and updates installed.</t>
    </r>
  </si>
  <si>
    <r>
      <rPr>
        <sz val="11"/>
        <color rgb="FF000000"/>
        <rFont val="Calibri"/>
      </rPr>
      <t>ESXi can be patched in multiple ways, and this fix text does not cover all methods.</t>
    </r>
    <r>
      <rPr>
        <sz val="11"/>
        <color rgb="FF000000"/>
        <rFont val="Calibri"/>
      </rPr>
      <t xml:space="preserve">
</t>
    </r>
    <r>
      <rPr>
        <sz val="11"/>
        <color rgb="FF000000"/>
        <rFont val="Calibri"/>
      </rPr>
      <t>Manual patching when image profiles are not used:</t>
    </r>
    <r>
      <rPr>
        <sz val="11"/>
        <color rgb="FF000000"/>
        <rFont val="Calibri"/>
      </rPr>
      <t xml:space="preserve">
</t>
    </r>
    <r>
      <rPr>
        <sz val="11"/>
        <color rgb="FF000000"/>
        <rFont val="Calibri"/>
      </rPr>
      <t>- Download the latest "offline bundle" .zip update from vmware.com. Verify the hash.</t>
    </r>
    <r>
      <rPr>
        <sz val="11"/>
        <color rgb="FF000000"/>
        <rFont val="Calibri"/>
      </rPr>
      <t xml:space="preserve">
</t>
    </r>
    <r>
      <rPr>
        <sz val="11"/>
        <color rgb="FF000000"/>
        <rFont val="Calibri"/>
      </rPr>
      <t>- Transfer the file to a datastore accessible by the ESXi host, local or remote.</t>
    </r>
    <r>
      <rPr>
        <sz val="11"/>
        <color rgb="FF000000"/>
        <rFont val="Calibri"/>
      </rPr>
      <t xml:space="preserve">
</t>
    </r>
    <r>
      <rPr>
        <sz val="11"/>
        <color rgb="FF000000"/>
        <rFont val="Calibri"/>
      </rPr>
      <t>- Put the ESXi host into maintenance mode.</t>
    </r>
    <r>
      <rPr>
        <sz val="11"/>
        <color rgb="FF000000"/>
        <rFont val="Calibri"/>
      </rPr>
      <t xml:space="preserve">
</t>
    </r>
    <r>
      <rPr>
        <sz val="11"/>
        <color rgb="FF000000"/>
        <rFont val="Calibri"/>
      </rPr>
      <t>- From an ESXi shell, run the following command:</t>
    </r>
    <r>
      <rPr>
        <sz val="11"/>
        <color rgb="FF000000"/>
        <rFont val="Calibri"/>
      </rPr>
      <t xml:space="preserve">
</t>
    </r>
    <r>
      <rPr>
        <sz val="11"/>
        <color rgb="FF000000"/>
        <rFont val="Calibri"/>
      </rPr>
      <t>esxcli software vib update -d &lt;path to offline patch bundle.zip&gt;</t>
    </r>
    <r>
      <rPr>
        <sz val="11"/>
        <color rgb="FF000000"/>
        <rFont val="Calibri"/>
      </rPr>
      <t xml:space="preserve">
</t>
    </r>
    <r>
      <rPr>
        <sz val="11"/>
        <color rgb="FF000000"/>
        <rFont val="Calibri"/>
      </rPr>
      <t>Manual patching when image profiles are used:</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software sources profile list -d /vmfs/volumes/&lt;your datastore&gt;/&lt;bundle name.zip&gt;</t>
    </r>
    <r>
      <rPr>
        <sz val="11"/>
        <color rgb="FF000000"/>
        <rFont val="Calibri"/>
      </rPr>
      <t xml:space="preserve">
</t>
    </r>
    <r>
      <rPr>
        <sz val="11"/>
        <color rgb="FF000000"/>
        <rFont val="Calibri"/>
      </rPr>
      <t>Note the available profiles. The organization will usually want the one ending in "-standard".</t>
    </r>
    <r>
      <rPr>
        <sz val="11"/>
        <color rgb="FF000000"/>
        <rFont val="Calibri"/>
      </rPr>
      <t xml:space="preserve">
</t>
    </r>
    <r>
      <rPr>
        <sz val="11"/>
        <color rgb="FF000000"/>
        <rFont val="Calibri"/>
      </rPr>
      <t># esxcli software profile update -p &lt;selected profile&gt; -d /vmfs/volumes/&lt;your datastore&gt;/&lt;bundle name.zip&gt;</t>
    </r>
    <r>
      <rPr>
        <sz val="11"/>
        <color rgb="FF000000"/>
        <rFont val="Calibri"/>
      </rPr>
      <t xml:space="preserve">
</t>
    </r>
    <r>
      <rPr>
        <sz val="11"/>
        <color rgb="FF000000"/>
        <rFont val="Calibri"/>
      </rPr>
      <t>There will be little output during the update. Once complete, reboot the host for changes to take effect.</t>
    </r>
  </si>
  <si>
    <r>
      <rPr>
        <sz val="11"/>
        <color rgb="FF000000"/>
        <rFont val="Calibri"/>
      </rPr>
      <t>Installing software updates is a fundamental mitigation against the exploitation of publicly known vulnerabilities.</t>
    </r>
  </si>
  <si>
    <r>
      <rPr>
        <sz val="11"/>
        <color rgb="FF000000"/>
        <rFont val="Calibri"/>
      </rPr>
      <t>Determine the current version and build:</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Summary. Note the version string next to "Hypervisor:".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Secure Shell (SSH) session connected to the ESXi host, or from the ESXi shell, run the following command:</t>
    </r>
    <r>
      <rPr>
        <sz val="11"/>
        <color rgb="FF000000"/>
        <rFont val="Calibri"/>
      </rPr>
      <t xml:space="preserve">
</t>
    </r>
    <r>
      <rPr>
        <sz val="11"/>
        <color rgb="FF000000"/>
        <rFont val="Calibri"/>
      </rPr>
      <t># vmware -v</t>
    </r>
    <r>
      <rPr>
        <sz val="11"/>
        <color rgb="FF000000"/>
        <rFont val="Calibri"/>
      </rPr>
      <t xml:space="preserve">
</t>
    </r>
    <r>
      <rPr>
        <sz val="11"/>
        <color rgb="FF000000"/>
        <rFont val="Calibri"/>
      </rPr>
      <t>If the ESXi host does not have the latest patches, this is a finding.</t>
    </r>
    <r>
      <rPr>
        <sz val="11"/>
        <color rgb="FF000000"/>
        <rFont val="Calibri"/>
      </rPr>
      <t xml:space="preserve">
</t>
    </r>
    <r>
      <rPr>
        <sz val="11"/>
        <color rgb="FF000000"/>
        <rFont val="Calibri"/>
      </rPr>
      <t>If the ESXi host is not on a supported release, this is a finding.</t>
    </r>
    <r>
      <rPr>
        <sz val="11"/>
        <color rgb="FF000000"/>
        <rFont val="Calibri"/>
      </rPr>
      <t xml:space="preserve">
</t>
    </r>
    <r>
      <rPr>
        <sz val="11"/>
        <color rgb="FF000000"/>
        <rFont val="Calibri"/>
      </rPr>
      <t>The latest ESXi versions and their build numbers can be found here: https://kb.vmware.com/s/article/2143832</t>
    </r>
    <r>
      <rPr>
        <sz val="11"/>
        <color rgb="FF000000"/>
        <rFont val="Calibri"/>
      </rPr>
      <t xml:space="preserve">
</t>
    </r>
    <r>
      <rPr>
        <sz val="11"/>
        <color rgb="FF000000"/>
        <rFont val="Calibri"/>
      </rPr>
      <t>VMware also publishes advisories on security patches and offers a way to subscribe to email alerts for them.</t>
    </r>
    <r>
      <rPr>
        <sz val="11"/>
        <color rgb="FF000000"/>
        <rFont val="Calibri"/>
      </rPr>
      <t xml:space="preserve">
</t>
    </r>
    <r>
      <rPr>
        <sz val="11"/>
        <color rgb="FF000000"/>
        <rFont val="Calibri"/>
      </rPr>
      <t>Go to: https://www.vmware.com/support/policies/security_response</t>
    </r>
  </si>
  <si>
    <t>V-258777</t>
  </si>
  <si>
    <r>
      <rPr>
        <sz val="11"/>
        <rFont val="Calibri"/>
      </rPr>
      <t>The ESXi host must not suppress warnings that the local or remote shell sessions are enabled.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</si>
  <si>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"UserVars.SuppressShellWarning" value and configure it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UserVars.SuppressShellWarning | Set-AdvancedSetting -Value 0</t>
    </r>
  </si>
  <si>
    <r>
      <rPr>
        <sz val="11"/>
        <color rgb="FF000000"/>
        <rFont val="Calibri"/>
      </rPr>
      <t>Warnings that local or remote shell sessions are enabled alert administrators to activity they may not be aware of and need to investigate.</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</si>
  <si>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"UserVars.SuppressShellWarning" value and verify it is set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UserVars.SuppressShellWarning</t>
    </r>
    <r>
      <rPr>
        <sz val="11"/>
        <color rgb="FF000000"/>
        <rFont val="Calibri"/>
      </rPr>
      <t xml:space="preserve">
</t>
    </r>
    <r>
      <rPr>
        <sz val="11"/>
        <color rgb="FF000000"/>
        <rFont val="Calibri"/>
      </rPr>
      <t>If the "UserVars.SuppressShellWarning" setting is not set to "0", this is a finding.</t>
    </r>
  </si>
  <si>
    <t>V-258778</t>
  </si>
  <si>
    <r>
      <rPr>
        <sz val="11"/>
        <rFont val="Calibri"/>
      </rPr>
      <t>The ESXi host must not suppress warnings about unmitigated hyperthreading vulnerabilities.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</si>
  <si>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"UserVars.SuppressHyperthreadWarning" value and configure it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UserVars.SuppressHyperthreadWarning | Set-AdvancedSetting -Value 0</t>
    </r>
  </si>
  <si>
    <r>
      <rPr>
        <sz val="11"/>
        <color rgb="FF000000"/>
        <rFont val="Calibri"/>
      </rPr>
      <t>The L1 Terminal Fault (L1TF) CPU vulnerabilities published in 2018 have patches and mitigations available in vSphere. However, there are performance impacts to these mitigations that require careful thought and planning from the system administrator before implementation. Until a mitigation is implemented, the UI warning about the lack of a mitigation must not be dismissed so the system administrator does not assume the vulnerability has been addressed.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</si>
  <si>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"UserVars.SuppressHyperthreadWarning" value and verify it is set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UserVars.SuppressHyperthreadWarning</t>
    </r>
    <r>
      <rPr>
        <sz val="11"/>
        <color rgb="FF000000"/>
        <rFont val="Calibri"/>
      </rPr>
      <t xml:space="preserve">
</t>
    </r>
    <r>
      <rPr>
        <sz val="11"/>
        <color rgb="FF000000"/>
        <rFont val="Calibri"/>
      </rPr>
      <t>If the "UserVars.SuppressHyperthreadWarning" setting is not set to "0", this is a finding.</t>
    </r>
  </si>
  <si>
    <t>V-258779</t>
  </si>
  <si>
    <r>
      <rPr>
        <sz val="11"/>
        <rFont val="Calibri"/>
      </rPr>
      <t>The ESXi host must verify certificates for SSL syslog endpoints.</t>
    </r>
  </si>
  <si>
    <r>
      <rPr>
        <sz val="11"/>
        <color rgb="FF000000"/>
        <rFont val="Calibri"/>
      </rPr>
      <t>To configure SSL syslog endpoint certificate checking, it must be turned on and the trusted certificate chain must be added to ESXi's trusted store.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"Syslog.global.certificate.checkSSLCerts" value and configure it to "true".</t>
    </r>
    <r>
      <rPr>
        <sz val="11"/>
        <color rgb="FF000000"/>
        <rFont val="Calibri"/>
      </rPr>
      <t xml:space="preserve">
</t>
    </r>
    <r>
      <rPr>
        <sz val="11"/>
        <color rgb="FF000000"/>
        <rFont val="Calibri"/>
      </rPr>
      <t>Copy the PEM formatted trusted CA certificate so that is accessible to the host and append the contents to /etc/vmware/ssl/castore.pem by running the following command:</t>
    </r>
    <r>
      <rPr>
        <sz val="11"/>
        <color rgb="FF000000"/>
        <rFont val="Calibri"/>
      </rPr>
      <t xml:space="preserve">
</t>
    </r>
    <r>
      <rPr>
        <sz val="11"/>
        <color rgb="FF000000"/>
        <rFont val="Calibri"/>
      </rPr>
      <t># &lt;path/to/cacert&gt; &gt;&gt; /etc/vmware/ssl/castore.pem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Syslog.global.certificate.checkSSLCerts | Set-AdvancedSetting -Value "true"</t>
    </r>
    <r>
      <rPr>
        <sz val="11"/>
        <color rgb="FF000000"/>
        <rFont val="Calibri"/>
      </rPr>
      <t xml:space="preserve">
</t>
    </r>
    <r>
      <rPr>
        <sz val="11"/>
        <color rgb="FF000000"/>
        <rFont val="Calibri"/>
      </rPr>
      <t>Copy the PEM formatted trusted CA certificate so that is accessible to the host.</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$esxcli.system.security.certificatestore.add.CreateArgs()</t>
    </r>
    <r>
      <rPr>
        <sz val="11"/>
        <color rgb="FF000000"/>
        <rFont val="Calibri"/>
      </rPr>
      <t xml:space="preserve">
</t>
    </r>
    <r>
      <rPr>
        <sz val="11"/>
        <color rgb="FF000000"/>
        <rFont val="Calibri"/>
      </rPr>
      <t>$arguments.filename = &lt;path/to/cacert&gt;</t>
    </r>
    <r>
      <rPr>
        <sz val="11"/>
        <color rgb="FF000000"/>
        <rFont val="Calibri"/>
      </rPr>
      <t xml:space="preserve">
</t>
    </r>
    <r>
      <rPr>
        <sz val="11"/>
        <color rgb="FF000000"/>
        <rFont val="Calibri"/>
      </rPr>
      <t>$esxcli.system.security.certificatestore.add.Invoke($arguments)</t>
    </r>
  </si>
  <si>
    <r>
      <rPr>
        <sz val="11"/>
        <color rgb="FF000000"/>
        <rFont val="Calibri"/>
      </rPr>
      <t>When sending syslog data to a remote host, ESXi can be configured to use any combination of TCP, UDP, and SSL transports. When using SSL, the server certificate must be validated to ensure that the host is connecting to a valid syslog server.</t>
    </r>
  </si>
  <si>
    <r>
      <rPr>
        <sz val="11"/>
        <color rgb="FF000000"/>
        <rFont val="Calibri"/>
      </rPr>
      <t>If SSL is not used for a syslog target,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"Syslog.global.certificate.checkSSLCerts" value and verify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Syslog.global.certificate.checkSSLCerts</t>
    </r>
    <r>
      <rPr>
        <sz val="11"/>
        <color rgb="FF000000"/>
        <rFont val="Calibri"/>
      </rPr>
      <t xml:space="preserve">
</t>
    </r>
    <r>
      <rPr>
        <sz val="11"/>
        <color rgb="FF000000"/>
        <rFont val="Calibri"/>
      </rPr>
      <t>If the "Syslog.global.certificate.checkSSLCerts" setting is not set to "true", this is a finding.</t>
    </r>
  </si>
  <si>
    <t>V-258780</t>
  </si>
  <si>
    <r>
      <rPr>
        <sz val="11"/>
        <rFont val="Calibri"/>
      </rPr>
      <t>The ESXi host must enable volatile key destruction.</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</si>
  <si>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"Mem.MemEagerZero" value and configure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Mem.MemEagerZero | Set-AdvancedSetting -Value 1</t>
    </r>
  </si>
  <si>
    <r>
      <rPr>
        <sz val="11"/>
        <color rgb="FF000000"/>
        <rFont val="Calibri"/>
      </rPr>
      <t>By default, pages allocated for virtual machines (VMs), userspace applications, and kernel threads are zeroed out at allocation time. ESXi will always ensure that no nonzero pages are exposed to VMs or userspace applications. While this prevents exposing cryptographic keys from VMs or userworlds to other clients, these keys can stay present in host memory for a long time if the memory is not reused.</t>
    </r>
    <r>
      <rPr>
        <sz val="11"/>
        <color rgb="FF000000"/>
        <rFont val="Calibri"/>
      </rPr>
      <t xml:space="preserve">
</t>
    </r>
    <r>
      <rPr>
        <sz val="11"/>
        <color rgb="FF000000"/>
        <rFont val="Calibri"/>
      </rPr>
      <t>The NIAP Virtualization Protection Profile and Server Virtualization Extended Package require that memory that may contain cryptographic keys be zeroed upon process exit.</t>
    </r>
    <r>
      <rPr>
        <sz val="11"/>
        <color rgb="FF000000"/>
        <rFont val="Calibri"/>
      </rPr>
      <t xml:space="preserve">
</t>
    </r>
    <r>
      <rPr>
        <sz val="11"/>
        <color rgb="FF000000"/>
        <rFont val="Calibri"/>
      </rPr>
      <t>To this end, a new configuration option, MemEagerZero, can be configured to enforce zeroing out userworld and guest memory pages when a userworld process or guest exits. For kernel threads, memory spaces holding keys are zeroed out as soon as the secret is no longer needed.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</si>
  <si>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"Mem.MemEagerZero"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Mem.MemEagerZero</t>
    </r>
    <r>
      <rPr>
        <sz val="11"/>
        <color rgb="FF000000"/>
        <rFont val="Calibri"/>
      </rPr>
      <t xml:space="preserve">
</t>
    </r>
    <r>
      <rPr>
        <sz val="11"/>
        <color rgb="FF000000"/>
        <rFont val="Calibri"/>
      </rPr>
      <t>If the "Mem.MemEagerZero" setting is not set to "1", this is a finding.</t>
    </r>
  </si>
  <si>
    <t>V-258781</t>
  </si>
  <si>
    <r>
      <rPr>
        <sz val="11"/>
        <rFont val="Calibri"/>
      </rPr>
      <t>The ESXi host must configure a session timeout for the vSphere API.</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</si>
  <si>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"Config.HostAgent.vmacore.soap.sessionTimeout" value and configure it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Config.HostAgent.vmacore.soap.sessionTimeout | Set-AdvancedSetting -Value 30</t>
    </r>
  </si>
  <si>
    <r>
      <rPr>
        <sz val="11"/>
        <color rgb="FF000000"/>
        <rFont val="Calibri"/>
      </rPr>
      <t>The vSphere API (VIM) allows for remote, programmatic administration of the ESXi host. Authenticated API sessions are no different from a risk perspective than authenticated UI sessions and they need similar protections.</t>
    </r>
    <r>
      <rPr>
        <sz val="11"/>
        <color rgb="FF000000"/>
        <rFont val="Calibri"/>
      </rPr>
      <t xml:space="preserve">
</t>
    </r>
    <r>
      <rPr>
        <sz val="11"/>
        <color rgb="FF000000"/>
        <rFont val="Calibri"/>
      </rPr>
      <t>One of these protections is a basic inactivity timeout, after which the session will be invalidated and reauthentication will be required by the application accessing the API. This is set to 30 seconds by default but can be disabled, thus leaving API sessions open indefinitely. The 30 second default must be verified and maintained.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</si>
  <si>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"Config.HostAgent.vmacore.soap.sessionTimeout" value and verify it is set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Config.HostAgent.vmacore.soap.sessionTimeout</t>
    </r>
    <r>
      <rPr>
        <sz val="11"/>
        <color rgb="FF000000"/>
        <rFont val="Calibri"/>
      </rPr>
      <t xml:space="preserve">
</t>
    </r>
    <r>
      <rPr>
        <sz val="11"/>
        <color rgb="FF000000"/>
        <rFont val="Calibri"/>
      </rPr>
      <t>If the "Config.HostAgent.vmacore.soap.sessionTimeout" setting is not set to "30", this is a finding.</t>
    </r>
  </si>
  <si>
    <t>V-258782</t>
  </si>
  <si>
    <r>
      <rPr>
        <sz val="11"/>
        <rFont val="Calibri"/>
      </rPr>
      <t>The ESXi host must be configured with an appropriate maximum password age.</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</si>
  <si>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"Security.PasswordMaxDays" value and configure it to "90".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Security.PasswordMaxDays | Set-AdvancedSetting -Value 90</t>
    </r>
  </si>
  <si>
    <r>
      <rPr>
        <sz val="11"/>
        <color rgb="FF000000"/>
        <rFont val="Calibri"/>
      </rPr>
      <t>The older an ESXi local account password is, the larger the opportunity window is for attackers to guess, crack or reuse a previously cracked password. Rotating passwords on a regular basis is a fundamental security practice and one that ESXi supports.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</si>
  <si>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"Security.PasswordMaxDays" value and verify it is set to "90".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Security.PasswordMaxDays</t>
    </r>
    <r>
      <rPr>
        <sz val="11"/>
        <color rgb="FF000000"/>
        <rFont val="Calibri"/>
      </rPr>
      <t xml:space="preserve">
</t>
    </r>
    <r>
      <rPr>
        <sz val="11"/>
        <color rgb="FF000000"/>
        <rFont val="Calibri"/>
      </rPr>
      <t>If the "Security.PasswordMaxDays" setting is not set to "90", this is a finding.</t>
    </r>
  </si>
  <si>
    <t>V-258783</t>
  </si>
  <si>
    <r>
      <rPr>
        <sz val="11"/>
        <rFont val="Calibri"/>
      </rPr>
      <t>The ESXi Common Information Model (CIM) service must be disabled.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</si>
  <si>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select the "CIM Server" service and click the "Stop" button.</t>
    </r>
    <r>
      <rPr>
        <sz val="11"/>
        <color rgb="FF000000"/>
        <rFont val="Calibri"/>
      </rPr>
      <t xml:space="preserve">
</t>
    </r>
    <r>
      <rPr>
        <sz val="11"/>
        <color rgb="FF000000"/>
        <rFont val="Calibri"/>
      </rPr>
      <t>Click "Edit Startup policy..." and select the "Start and stop manually" radio button.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"CIM Server"} | Set-VMHostService -Policy Off</t>
    </r>
    <r>
      <rPr>
        <sz val="11"/>
        <color rgb="FF000000"/>
        <rFont val="Calibri"/>
      </rPr>
      <t xml:space="preserve">
</t>
    </r>
    <r>
      <rPr>
        <sz val="11"/>
        <color rgb="FF000000"/>
        <rFont val="Calibri"/>
      </rPr>
      <t>Get-VMHost | Get-VMHostService | Where {$_.Label -eq "CIM Server"} | Stop-VMHostService</t>
    </r>
  </si>
  <si>
    <r>
      <rPr>
        <sz val="11"/>
        <color rgb="FF000000"/>
        <rFont val="Calibri"/>
      </rPr>
      <t>The CIM system provides an interface that enables hardware-level management from remote applications via a set of standard application programming interfaces (APIs). These APIs are consumed by external applications such as HP SIM or Dell OpenManage for agentless, remote hardware monitoring of the ESXi host.</t>
    </r>
    <r>
      <rPr>
        <sz val="11"/>
        <color rgb="FF000000"/>
        <rFont val="Calibri"/>
      </rPr>
      <t xml:space="preserve">
</t>
    </r>
    <r>
      <rPr>
        <sz val="11"/>
        <color rgb="FF000000"/>
        <rFont val="Calibri"/>
      </rPr>
      <t>To reduce attack surface area and following the minimum functionality principal, the CIM service must be disabled unless explicitly needed and approved.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</si>
  <si>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locate the "CIM Server" service and verify it is "Stopped" and the "Startup Policy" is set to "Start and stop manually".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"CIM Server"}</t>
    </r>
    <r>
      <rPr>
        <sz val="11"/>
        <color rgb="FF000000"/>
        <rFont val="Calibri"/>
      </rPr>
      <t xml:space="preserve">
</t>
    </r>
    <r>
      <rPr>
        <sz val="11"/>
        <color rgb="FF000000"/>
        <rFont val="Calibri"/>
      </rPr>
      <t>If the "CIM Server" service does not have a "Policy" of "off" or is running, this is a finding.</t>
    </r>
  </si>
  <si>
    <t>V-258784</t>
  </si>
  <si>
    <r>
      <rPr>
        <sz val="11"/>
        <rFont val="Calibri"/>
      </rPr>
      <t>The ESXi host must use DOD-approved certificates.</t>
    </r>
  </si>
  <si>
    <r>
      <rPr>
        <sz val="11"/>
        <color rgb="FF000000"/>
        <rFont val="Calibri"/>
      </rPr>
      <t>Join the ESXi host to vCenter before replacing the certificate.</t>
    </r>
    <r>
      <rPr>
        <sz val="11"/>
        <color rgb="FF000000"/>
        <rFont val="Calibri"/>
      </rPr>
      <t xml:space="preserve">
</t>
    </r>
    <r>
      <rPr>
        <sz val="11"/>
        <color rgb="FF000000"/>
        <rFont val="Calibri"/>
      </rPr>
      <t>Obtain a DOD-issued certificate and private key for the host following the requirements below:</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Key format: PEM</t>
    </r>
    <r>
      <rPr>
        <sz val="11"/>
        <color rgb="FF000000"/>
        <rFont val="Calibri"/>
      </rPr>
      <t xml:space="preserve">
</t>
    </r>
    <r>
      <rPr>
        <sz val="11"/>
        <color rgb="FF000000"/>
        <rFont val="Calibri"/>
      </rPr>
      <t>VMware supports PKCS8 and PKCS1 (RSA keys)</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CRT (Base-64) format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Start time of one day before the current time</t>
    </r>
    <r>
      <rPr>
        <sz val="11"/>
        <color rgb="FF000000"/>
        <rFont val="Calibri"/>
      </rPr>
      <t xml:space="preserve">
</t>
    </r>
    <r>
      <rPr>
        <sz val="11"/>
        <color rgb="FF000000"/>
        <rFont val="Calibri"/>
      </rPr>
      <t>CN (and SubjectAltName) set to the host name (or IP address) that the ESXi host has in the vCenter Server inventory</t>
    </r>
    <r>
      <rPr>
        <sz val="11"/>
        <color rgb="FF000000"/>
        <rFont val="Calibri"/>
      </rPr>
      <t xml:space="preserve">
</t>
    </r>
    <r>
      <rPr>
        <sz val="11"/>
        <color rgb="FF000000"/>
        <rFont val="Calibri"/>
      </rPr>
      <t>From the vSphere Web Client, select the ESXi host's vCenter Server &gt;&gt; Configure &gt;&gt; System &gt;&gt; Advanced Settings.</t>
    </r>
    <r>
      <rPr>
        <sz val="11"/>
        <color rgb="FF000000"/>
        <rFont val="Calibri"/>
      </rPr>
      <t xml:space="preserve">
</t>
    </r>
    <r>
      <rPr>
        <sz val="11"/>
        <color rgb="FF000000"/>
        <rFont val="Calibri"/>
      </rPr>
      <t>Select the "vpxd.certmgmt.mode" value and ensure it is set to "custom".</t>
    </r>
    <r>
      <rPr>
        <sz val="11"/>
        <color rgb="FF000000"/>
        <rFont val="Calibri"/>
      </rPr>
      <t xml:space="preserve">
</t>
    </r>
    <r>
      <rPr>
        <sz val="11"/>
        <color rgb="FF000000"/>
        <rFont val="Calibri"/>
      </rPr>
      <t>Put the host into maintenance mode.</t>
    </r>
    <r>
      <rPr>
        <sz val="11"/>
        <color rgb="FF000000"/>
        <rFont val="Calibri"/>
      </rPr>
      <t xml:space="preserve">
</t>
    </r>
    <r>
      <rPr>
        <sz val="11"/>
        <color rgb="FF000000"/>
        <rFont val="Calibri"/>
      </rPr>
      <t>Temporarily enable Secure Shell (SSH) on the host. Use Secure Copy Protocol (SCP) to transfer the new certificate and key to /tmp. SSH to the host. Back up the existing certificate and key:</t>
    </r>
    <r>
      <rPr>
        <sz val="11"/>
        <color rgb="FF000000"/>
        <rFont val="Calibri"/>
      </rPr>
      <t xml:space="preserve">
</t>
    </r>
    <r>
      <rPr>
        <sz val="11"/>
        <color rgb="FF000000"/>
        <rFont val="Calibri"/>
      </rPr>
      <t># mv /etc/vmware/ssl/rui.crt /etc/vmware/ssl/rui.crt.bak</t>
    </r>
    <r>
      <rPr>
        <sz val="11"/>
        <color rgb="FF000000"/>
        <rFont val="Calibri"/>
      </rPr>
      <t xml:space="preserve">
</t>
    </r>
    <r>
      <rPr>
        <sz val="11"/>
        <color rgb="FF000000"/>
        <rFont val="Calibri"/>
      </rPr>
      <t># mv /etc/vmware/ssl/rui.key /etc/vmware/ssl/rui.key.bak</t>
    </r>
    <r>
      <rPr>
        <sz val="11"/>
        <color rgb="FF000000"/>
        <rFont val="Calibri"/>
      </rPr>
      <t xml:space="preserve">
</t>
    </r>
    <r>
      <rPr>
        <sz val="11"/>
        <color rgb="FF000000"/>
        <rFont val="Calibri"/>
      </rPr>
      <t>Copy the new certificate and key to "/etc/vmware/ssl/" and rename them to "rui.crt" and "rui.key" respectively.</t>
    </r>
    <r>
      <rPr>
        <sz val="11"/>
        <color rgb="FF000000"/>
        <rFont val="Calibri"/>
      </rPr>
      <t xml:space="preserve">
</t>
    </r>
    <r>
      <rPr>
        <sz val="11"/>
        <color rgb="FF000000"/>
        <rFont val="Calibri"/>
      </rPr>
      <t>Restart management agents to implement the new certificate:</t>
    </r>
    <r>
      <rPr>
        <sz val="11"/>
        <color rgb="FF000000"/>
        <rFont val="Calibri"/>
      </rPr>
      <t xml:space="preserve">
</t>
    </r>
    <r>
      <rPr>
        <sz val="11"/>
        <color rgb="FF000000"/>
        <rFont val="Calibri"/>
      </rPr>
      <t># services.sh restart</t>
    </r>
  </si>
  <si>
    <r>
      <rPr>
        <sz val="11"/>
        <color rgb="FF000000"/>
        <rFont val="Calibri"/>
      </rPr>
      <t>The default self-signed host certificate issued by the VMware Certificate Authority (VMCA) must be replaced with a DOD-approved certificate when the host will be accessed directly, such as during a virtual machine (VM) console connection.</t>
    </r>
    <r>
      <rPr>
        <sz val="11"/>
        <color rgb="FF000000"/>
        <rFont val="Calibri"/>
      </rPr>
      <t xml:space="preserve">
</t>
    </r>
    <r>
      <rPr>
        <sz val="11"/>
        <color rgb="FF000000"/>
        <rFont val="Calibri"/>
      </rPr>
      <t>The use of a DOD certificate on the host assures clients the service they are connecting to is legitimate and properly secured.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</si>
  <si>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Certificate.</t>
    </r>
    <r>
      <rPr>
        <sz val="11"/>
        <color rgb="FF000000"/>
        <rFont val="Calibri"/>
      </rPr>
      <t xml:space="preserve">
</t>
    </r>
    <r>
      <rPr>
        <sz val="11"/>
        <color rgb="FF000000"/>
        <rFont val="Calibri"/>
      </rPr>
      <t>If the issuer is not a DOD-approved certificate authority, or other AO-approved certificate authority, this is a finding.</t>
    </r>
    <r>
      <rPr>
        <sz val="11"/>
        <color rgb="FF000000"/>
        <rFont val="Calibri"/>
      </rPr>
      <t xml:space="preserve">
</t>
    </r>
    <r>
      <rPr>
        <sz val="11"/>
        <color rgb="FF000000"/>
        <rFont val="Calibri"/>
      </rPr>
      <t>If the host will never be accessed directly (virtual machine console connections bypass vCenter), this is not a finding.</t>
    </r>
  </si>
  <si>
    <t>V-258785</t>
  </si>
  <si>
    <r>
      <rPr>
        <sz val="11"/>
        <rFont val="Calibri"/>
      </rPr>
      <t>The ESXi host Secure Shell (SSH) daemon must disable port forwarding.</t>
    </r>
  </si>
  <si>
    <r>
      <rPr>
        <sz val="11"/>
        <color rgb="FF000000"/>
        <rFont val="Calibri"/>
      </rPr>
      <t>From an ESXi shell, run the following command:</t>
    </r>
    <r>
      <rPr>
        <sz val="11"/>
        <color rgb="FF000000"/>
        <rFont val="Calibri"/>
      </rPr>
      <t xml:space="preserve">
</t>
    </r>
    <r>
      <rPr>
        <sz val="11"/>
        <color rgb="FF000000"/>
        <rFont val="Calibri"/>
      </rPr>
      <t># esxcli system ssh server config set -k allowtcpforwarding -v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$esxcli.system.ssh.server.config.set.CreateArgs()</t>
    </r>
    <r>
      <rPr>
        <sz val="11"/>
        <color rgb="FF000000"/>
        <rFont val="Calibri"/>
      </rPr>
      <t xml:space="preserve">
</t>
    </r>
    <r>
      <rPr>
        <sz val="11"/>
        <color rgb="FF000000"/>
        <rFont val="Calibri"/>
      </rPr>
      <t>$arguments.keyword = 'allowtcpforwarding'</t>
    </r>
    <r>
      <rPr>
        <sz val="11"/>
        <color rgb="FF000000"/>
        <rFont val="Calibri"/>
      </rPr>
      <t xml:space="preserve">
</t>
    </r>
    <r>
      <rPr>
        <sz val="11"/>
        <color rgb="FF000000"/>
        <rFont val="Calibri"/>
      </rPr>
      <t>$arguments.value = 'no'</t>
    </r>
    <r>
      <rPr>
        <sz val="11"/>
        <color rgb="FF000000"/>
        <rFont val="Calibri"/>
      </rPr>
      <t xml:space="preserve">
</t>
    </r>
    <r>
      <rPr>
        <sz val="11"/>
        <color rgb="FF000000"/>
        <rFont val="Calibri"/>
      </rPr>
      <t>$esxcli.system.ssh.server.config.set.Invoke($arguments)</t>
    </r>
  </si>
  <si>
    <r>
      <rPr>
        <sz val="11"/>
        <color rgb="FF000000"/>
        <rFont val="Calibri"/>
      </rPr>
      <t>While enabling Transmission Control Protocol (TCP) tunnels is a valuable function of sshd, this feature is not appropriate for use on the ESXi hypervisor.</t>
    </r>
  </si>
  <si>
    <r>
      <rPr>
        <sz val="11"/>
        <color rgb="FF000000"/>
        <rFont val="Calibri"/>
      </rPr>
      <t>From an ESXi shell, run the following command:</t>
    </r>
    <r>
      <rPr>
        <sz val="11"/>
        <color rgb="FF000000"/>
        <rFont val="Calibri"/>
      </rPr>
      <t xml:space="preserve">
</t>
    </r>
    <r>
      <rPr>
        <sz val="11"/>
        <color rgb="FF000000"/>
        <rFont val="Calibri"/>
      </rPr>
      <t># esxcli system ssh server config list -k allowtcpforwarding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$esxcli.system.ssh.server.config.list.invoke() | Where-Object {$_.Key -eq 'allowtcpforwarding'}</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If "allowtcpforwarding" is not configured to "no", this is a finding.</t>
    </r>
  </si>
  <si>
    <t>V-258786</t>
  </si>
  <si>
    <r>
      <rPr>
        <sz val="11"/>
        <rFont val="Calibri"/>
      </rPr>
      <t>The ESXi host OpenSLP service must be disabled.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</si>
  <si>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select the "slpd" service and click the "Stop" button.</t>
    </r>
    <r>
      <rPr>
        <sz val="11"/>
        <color rgb="FF000000"/>
        <rFont val="Calibri"/>
      </rPr>
      <t xml:space="preserve">
</t>
    </r>
    <r>
      <rPr>
        <sz val="11"/>
        <color rgb="FF000000"/>
        <rFont val="Calibri"/>
      </rPr>
      <t>Click "Edit Startup policy..." and select the "Start and stop manually" radio button.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"slpd"} | Set-VMHostService -Policy Off</t>
    </r>
    <r>
      <rPr>
        <sz val="11"/>
        <color rgb="FF000000"/>
        <rFont val="Calibri"/>
      </rPr>
      <t xml:space="preserve">
</t>
    </r>
    <r>
      <rPr>
        <sz val="11"/>
        <color rgb="FF000000"/>
        <rFont val="Calibri"/>
      </rPr>
      <t>Get-VMHost | Get-VMHostService | Where {$_.Label -eq "slpd"} | Stop-VMHostService</t>
    </r>
  </si>
  <si>
    <r>
      <rPr>
        <sz val="11"/>
        <color rgb="FF000000"/>
        <rFont val="Calibri"/>
      </rPr>
      <t>OpenSLP implements the Service Location Protocol to help CIM clients discover CIM servers over TCP 427. This service is not widely needed and has had vulnerabilities exposed in the past. To reduce attack surface area and following the minimum functionality principal, the OpenSLP service must be disabled unless explicitly needed and approved.</t>
    </r>
    <r>
      <rPr>
        <sz val="11"/>
        <color rgb="FF000000"/>
        <rFont val="Calibri"/>
      </rPr>
      <t xml:space="preserve">
</t>
    </r>
    <r>
      <rPr>
        <sz val="11"/>
        <color rgb="FF000000"/>
        <rFont val="Calibri"/>
      </rPr>
      <t>Note: Disabling the OpenSLP service may affect monitoring and third-party systems that use the WBEM DTMF protocols.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</si>
  <si>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locate the "slpd" service and verify it is "Stopped" and the "Startup Policy" is set to "Start and stop manually".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"slpd"}</t>
    </r>
    <r>
      <rPr>
        <sz val="11"/>
        <color rgb="FF000000"/>
        <rFont val="Calibri"/>
      </rPr>
      <t xml:space="preserve">
</t>
    </r>
    <r>
      <rPr>
        <sz val="11"/>
        <color rgb="FF000000"/>
        <rFont val="Calibri"/>
      </rPr>
      <t>If the slpd service does not have a "Policy" of "off" or is running, this is a finding.</t>
    </r>
  </si>
  <si>
    <t>V-258787</t>
  </si>
  <si>
    <r>
      <rPr>
        <sz val="11"/>
        <rFont val="Calibri"/>
      </rPr>
      <t>The ESXi host must enable audit logging.</t>
    </r>
  </si>
  <si>
    <r>
      <rPr>
        <sz val="11"/>
        <color rgb="FF000000"/>
        <rFont val="Calibri"/>
      </rPr>
      <t>Note: ESXI-80-000113 and ESXI-80-000243 must be configured and validated prior to enabling audit logging.</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"Syslog.global.auditRecord.storageEnable" value and configure it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Syslog.global.auditRecord.storageEnable | Set-AdvancedSetting -Value "true"</t>
    </r>
  </si>
  <si>
    <r>
      <rPr>
        <sz val="11"/>
        <color rgb="FF000000"/>
        <rFont val="Calibri"/>
      </rPr>
      <t>ESXi offers both local and remote audit recordkeeping to meet the requirements of the NIAP Virtualization Protection Profile and Server Virtualization Extended Package. Local records are stored on any accessible local or VMFS path. Remote records are sent to the global syslog servers configured elsewhere.</t>
    </r>
    <r>
      <rPr>
        <sz val="11"/>
        <color rgb="FF000000"/>
        <rFont val="Calibri"/>
      </rPr>
      <t xml:space="preserve">
</t>
    </r>
    <r>
      <rPr>
        <sz val="11"/>
        <color rgb="FF000000"/>
        <rFont val="Calibri"/>
      </rPr>
      <t>To operate in the NIAP validated state, ESXi must enable and properly configure this audit system. This system is disabled by default.</t>
    </r>
    <r>
      <rPr>
        <sz val="11"/>
        <color rgb="FF000000"/>
        <rFont val="Calibri"/>
      </rPr>
      <t xml:space="preserve">
</t>
    </r>
    <r>
      <rPr>
        <sz val="11"/>
        <color rgb="FF000000"/>
        <rFont val="Calibri"/>
      </rPr>
      <t>Note: Audit records can be viewed locally via the "/bin/viewAudit" utility over SSH or at the ESXi shell.</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</si>
  <si>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"Syslog.global.auditRecord.storageEnable" value and verify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Syslog.global.auditRecord.storageEnable</t>
    </r>
    <r>
      <rPr>
        <sz val="11"/>
        <color rgb="FF000000"/>
        <rFont val="Calibri"/>
      </rPr>
      <t xml:space="preserve">
</t>
    </r>
    <r>
      <rPr>
        <sz val="11"/>
        <color rgb="FF000000"/>
        <rFont val="Calibri"/>
      </rPr>
      <t>If the "Syslog.global.auditRecord.storageEnable" setting is not set to "true", this is a finding.</t>
    </r>
  </si>
  <si>
    <t>V-258788</t>
  </si>
  <si>
    <r>
      <rPr>
        <sz val="11"/>
        <rFont val="Calibri"/>
      </rPr>
      <t>The ESXi host must off-load audit records via syslog.</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</si>
  <si>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"Syslog.global.auditRecord.remoteEnable" value and configure it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Syslog.global.auditRecord.remoteEnable | Set-AdvancedSetting -Value "true"</t>
    </r>
  </si>
  <si>
    <r>
      <rPr>
        <sz val="11"/>
        <color rgb="FF000000"/>
        <rFont val="Calibri"/>
      </rPr>
      <t>ESXi offers both local and remote audit recordkeeping to meet the requirements of the NIAP Virtualization Protection Profile and Server Virtualization Extended Package. Local records are stored on any accessible local or VMFS path. Remote records are sent to the global syslog servers configured elsewhere.</t>
    </r>
    <r>
      <rPr>
        <sz val="11"/>
        <color rgb="FF000000"/>
        <rFont val="Calibri"/>
      </rPr>
      <t xml:space="preserve">
</t>
    </r>
    <r>
      <rPr>
        <sz val="11"/>
        <color rgb="FF000000"/>
        <rFont val="Calibri"/>
      </rPr>
      <t>To operate in the NIAP-validated state, ESXi must enable and properly configure this audit system. This system is disabled by default.</t>
    </r>
    <r>
      <rPr>
        <sz val="11"/>
        <color rgb="FF000000"/>
        <rFont val="Calibri"/>
      </rPr>
      <t xml:space="preserve">
</t>
    </r>
    <r>
      <rPr>
        <sz val="11"/>
        <color rgb="FF000000"/>
        <rFont val="Calibri"/>
      </rPr>
      <t>Note: Audit records can be viewed locally via the "/bin/viewAudit" utility over SSH or at the ESXi shell.</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</si>
  <si>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"Syslog.global.auditRecord.remoteEnable" value and verify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Syslog.global.auditRecord.remoteEnable</t>
    </r>
    <r>
      <rPr>
        <sz val="11"/>
        <color rgb="FF000000"/>
        <rFont val="Calibri"/>
      </rPr>
      <t xml:space="preserve">
</t>
    </r>
    <r>
      <rPr>
        <sz val="11"/>
        <color rgb="FF000000"/>
        <rFont val="Calibri"/>
      </rPr>
      <t>If the "Syslog.global.auditRecord.remoteEnable" setting is not set to "true", this is a finding.</t>
    </r>
  </si>
  <si>
    <t>V-258789</t>
  </si>
  <si>
    <r>
      <rPr>
        <sz val="11"/>
        <rFont val="Calibri"/>
      </rPr>
      <t>The ESXi host must enable strict x509 verification for SSL syslog endpoints.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</si>
  <si>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"Syslog.global.certificate.strictX509Compliance" value and configure it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Syslog.global.certificate.strictX509Compliance | Set-AdvancedSetting -Value "true"</t>
    </r>
  </si>
  <si>
    <r>
      <rPr>
        <sz val="11"/>
        <color rgb="FF000000"/>
        <rFont val="Calibri"/>
      </rPr>
      <t>When sending syslog data to a remote host via SSL, the ESXi host is presented with the endpoint's SSL server certificate. In addition to trust verification, configured elsewhere, this "x509-strict" option performs additional validity checks on CA root certificates during verification.</t>
    </r>
    <r>
      <rPr>
        <sz val="11"/>
        <color rgb="FF000000"/>
        <rFont val="Calibri"/>
      </rPr>
      <t xml:space="preserve">
</t>
    </r>
    <r>
      <rPr>
        <sz val="11"/>
        <color rgb="FF000000"/>
        <rFont val="Calibri"/>
      </rPr>
      <t>These checks are generally not performed (CA roots are inherently trusted) and might cause incompatibilities with existing, misconfigured CA roots. The NIAP requirements in the Virtualization Protection Profile and Server Virtualization Extended Package, however, require even CA roots to pass validations.</t>
    </r>
  </si>
  <si>
    <r>
      <rPr>
        <sz val="11"/>
        <color rgb="FF000000"/>
        <rFont val="Calibri"/>
      </rPr>
      <t>If SSL is not used for a syslog target,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"Syslog.global.certificate.strictX509Compliance" value and verify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Syslog.global.certificate.strictX509Compliance</t>
    </r>
    <r>
      <rPr>
        <sz val="11"/>
        <color rgb="FF000000"/>
        <rFont val="Calibri"/>
      </rPr>
      <t xml:space="preserve">
</t>
    </r>
    <r>
      <rPr>
        <sz val="11"/>
        <color rgb="FF000000"/>
        <rFont val="Calibri"/>
      </rPr>
      <t>If the "Syslog.global.certificate.strictX509Compliance" setting is not set to "true", this is a finding.</t>
    </r>
  </si>
  <si>
    <t>V-258790</t>
  </si>
  <si>
    <r>
      <rPr>
        <sz val="11"/>
        <rFont val="Calibri"/>
      </rPr>
      <t>The ESXi host must forward audit records containing information to establish what type of events occurred.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</si>
  <si>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"Syslog.global.logLevel" value and configure it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Syslog.global.logLevel | Set-AdvancedSetting -Value "info"</t>
    </r>
  </si>
  <si>
    <r>
      <rPr>
        <sz val="11"/>
        <color rgb="FF000000"/>
        <rFont val="Calibri"/>
      </rPr>
      <t xml:space="preserve">Without establishing what types of events occurred, it would be difficult to establish, correlate, and investigate the events leading up to an outage or attack. </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user/process/VM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ESXi audit logs provides a means of investigating an attack; recognizing resource utilization or capacity thresholds; or identifying an improperly configured host.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</si>
  <si>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"Syslog.global.logLevel" value and verify it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Syslog.global.logLevel</t>
    </r>
    <r>
      <rPr>
        <sz val="11"/>
        <color rgb="FF000000"/>
        <rFont val="Calibri"/>
      </rPr>
      <t xml:space="preserve">
</t>
    </r>
    <r>
      <rPr>
        <sz val="11"/>
        <color rgb="FF000000"/>
        <rFont val="Calibri"/>
      </rPr>
      <t>If the "Syslog.global.logLevel" setting is not set to "info", this is a finding.</t>
    </r>
    <r>
      <rPr>
        <sz val="11"/>
        <color rgb="FF000000"/>
        <rFont val="Calibri"/>
      </rPr>
      <t xml:space="preserve">
</t>
    </r>
    <r>
      <rPr>
        <sz val="11"/>
        <color rgb="FF000000"/>
        <rFont val="Calibri"/>
      </rPr>
      <t>Note: Verbose logging level is acceptable for troubleshooting purposes.</t>
    </r>
  </si>
  <si>
    <t>V-258791</t>
  </si>
  <si>
    <r>
      <rPr>
        <sz val="11"/>
        <rFont val="Calibri"/>
      </rPr>
      <t>The ESXi host must not be configured to override virtual machine (VM) configurations.</t>
    </r>
  </si>
  <si>
    <r>
      <rPr>
        <sz val="11"/>
        <color rgb="FF000000"/>
        <rFont val="Calibri"/>
      </rPr>
      <t>From an ESXi shell, run the following command:</t>
    </r>
    <r>
      <rPr>
        <sz val="11"/>
        <color rgb="FF000000"/>
        <rFont val="Calibri"/>
      </rPr>
      <t xml:space="preserve">
</t>
    </r>
    <r>
      <rPr>
        <sz val="11"/>
        <color rgb="FF000000"/>
        <rFont val="Calibri"/>
      </rPr>
      <t># echo -n &gt;/etc/vmware/settings</t>
    </r>
  </si>
  <si>
    <r>
      <rPr>
        <sz val="11"/>
        <color rgb="FF000000"/>
        <rFont val="Calibri"/>
      </rPr>
      <t>Each VM on an ESXi host runs in its own "vmx" process. Upon creation, a vmx process will look in two locations for configuration items, the ESXi host itself and the per-vm *.vmx file in the VM storage path on the datastore. The settings on the ESXi host are read first and take precedence over settings in the *.vmx file.</t>
    </r>
    <r>
      <rPr>
        <sz val="11"/>
        <color rgb="FF000000"/>
        <rFont val="Calibri"/>
      </rPr>
      <t xml:space="preserve">
</t>
    </r>
    <r>
      <rPr>
        <sz val="11"/>
        <color rgb="FF000000"/>
        <rFont val="Calibri"/>
      </rPr>
      <t>This can be a convenient way to set a setting in one place and have it apply to all VMs running on that host. The difficulty is in managing those settings and determining the effective state. Since managing per-VM vmx settings can be fully automated and customized while the ESXi setting cannot be easily queried, the ESXi configuration must not be used.</t>
    </r>
  </si>
  <si>
    <r>
      <rPr>
        <sz val="11"/>
        <color rgb="FF000000"/>
        <rFont val="Calibri"/>
      </rPr>
      <t>From an ESXi shell, run the following command:</t>
    </r>
    <r>
      <rPr>
        <sz val="11"/>
        <color rgb="FF000000"/>
        <rFont val="Calibri"/>
      </rPr>
      <t xml:space="preserve">
</t>
    </r>
    <r>
      <rPr>
        <sz val="11"/>
        <color rgb="FF000000"/>
        <rFont val="Calibri"/>
      </rPr>
      <t># stat -c "%s" /etc/vmware/settings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0</t>
    </r>
    <r>
      <rPr>
        <sz val="11"/>
        <color rgb="FF000000"/>
        <rFont val="Calibri"/>
      </rPr>
      <t xml:space="preserve">
</t>
    </r>
    <r>
      <rPr>
        <sz val="11"/>
        <color rgb="FF000000"/>
        <rFont val="Calibri"/>
      </rPr>
      <t>If the output does not match the expected result, this is a finding.</t>
    </r>
  </si>
  <si>
    <t>V-258792</t>
  </si>
  <si>
    <r>
      <rPr>
        <sz val="11"/>
        <rFont val="Calibri"/>
      </rPr>
      <t>The ESXi host must not be configured to override virtual machine (VM) logger settings.</t>
    </r>
  </si>
  <si>
    <r>
      <rPr>
        <sz val="11"/>
        <color rgb="FF000000"/>
        <rFont val="Calibri"/>
      </rPr>
      <t>From an ESXi shell, run the following commands:</t>
    </r>
    <r>
      <rPr>
        <sz val="11"/>
        <color rgb="FF000000"/>
        <rFont val="Calibri"/>
      </rPr>
      <t xml:space="preserve">
</t>
    </r>
    <r>
      <rPr>
        <sz val="11"/>
        <color rgb="FF000000"/>
        <rFont val="Calibri"/>
      </rPr>
      <t># cp /etc/vmware/config /etc/vmware/config.bak</t>
    </r>
    <r>
      <rPr>
        <sz val="11"/>
        <color rgb="FF000000"/>
        <rFont val="Calibri"/>
      </rPr>
      <t xml:space="preserve">
</t>
    </r>
    <r>
      <rPr>
        <sz val="11"/>
        <color rgb="FF000000"/>
        <rFont val="Calibri"/>
      </rPr>
      <t># grep -v "^vmx\.log" /etc/vmware/config.bak&gt;/etc/vmware/config</t>
    </r>
  </si>
  <si>
    <r>
      <rPr>
        <sz val="11"/>
        <color rgb="FF000000"/>
        <rFont val="Calibri"/>
      </rPr>
      <t>From an ESXi shell, run the following command:</t>
    </r>
    <r>
      <rPr>
        <sz val="11"/>
        <color rgb="FF000000"/>
        <rFont val="Calibri"/>
      </rPr>
      <t xml:space="preserve">
</t>
    </r>
    <r>
      <rPr>
        <sz val="11"/>
        <color rgb="FF000000"/>
        <rFont val="Calibri"/>
      </rPr>
      <t># grep "^vmx\.log" /etc/vmware/config</t>
    </r>
    <r>
      <rPr>
        <sz val="11"/>
        <color rgb="FF000000"/>
        <rFont val="Calibri"/>
      </rPr>
      <t xml:space="preserve">
</t>
    </r>
    <r>
      <rPr>
        <sz val="11"/>
        <color rgb="FF000000"/>
        <rFont val="Calibri"/>
      </rPr>
      <t>If the command produces any output, this is a finding.</t>
    </r>
  </si>
  <si>
    <t>V-258793</t>
  </si>
  <si>
    <r>
      <rPr>
        <sz val="11"/>
        <rFont val="Calibri"/>
      </rPr>
      <t>The ESXi host must require TPM-based configuration encryption.</t>
    </r>
  </si>
  <si>
    <r>
      <rPr>
        <sz val="11"/>
        <color rgb="FF000000"/>
        <rFont val="Calibri"/>
      </rPr>
      <t>Ensure the TPM 2.0 chip is enabled in the BIOS and the ESX UI does not show any errors about a present but unavailable TPM.</t>
    </r>
    <r>
      <rPr>
        <sz val="11"/>
        <color rgb="FF000000"/>
        <rFont val="Calibri"/>
      </rPr>
      <t xml:space="preserve">
</t>
    </r>
    <r>
      <rPr>
        <sz val="11"/>
        <color rgb="FF000000"/>
        <rFont val="Calibri"/>
      </rPr>
      <t>This setting cannot be configured until the TPM is properly enabled in firmware.</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set --mode=TPM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$esxcli.system.settings.encryption.set.CreateArgs()</t>
    </r>
    <r>
      <rPr>
        <sz val="11"/>
        <color rgb="FF000000"/>
        <rFont val="Calibri"/>
      </rPr>
      <t xml:space="preserve">
</t>
    </r>
    <r>
      <rPr>
        <sz val="11"/>
        <color rgb="FF000000"/>
        <rFont val="Calibri"/>
      </rPr>
      <t>$arguments.mode = "TPM"</t>
    </r>
    <r>
      <rPr>
        <sz val="11"/>
        <color rgb="FF000000"/>
        <rFont val="Calibri"/>
      </rPr>
      <t xml:space="preserve">
</t>
    </r>
    <r>
      <rPr>
        <sz val="11"/>
        <color rgb="FF000000"/>
        <rFont val="Calibri"/>
      </rPr>
      <t>$esxcli.system.settings.encryption.set.Invoke($arguments)</t>
    </r>
    <r>
      <rPr>
        <sz val="11"/>
        <color rgb="FF000000"/>
        <rFont val="Calibri"/>
      </rPr>
      <t xml:space="preserve">
</t>
    </r>
    <r>
      <rPr>
        <sz val="11"/>
        <color rgb="FF000000"/>
        <rFont val="Calibri"/>
      </rPr>
      <t>Enter the host into maintenance mode and reboot for changes to take effect.</t>
    </r>
  </si>
  <si>
    <r>
      <rPr>
        <sz val="11"/>
        <color rgb="FF000000"/>
        <rFont val="Calibri"/>
      </rPr>
      <t>An ESXi host's configuration consists of configuration files for each service that runs on the host. The configuration files typically reside in the /etc/ directory, but they can also reside in other namespaces. The configuration files contain run-time information about the state of the services. Over time, the default values in the configuration files might change, for example, when settings on the ESXi host are changed.</t>
    </r>
    <r>
      <rPr>
        <sz val="11"/>
        <color rgb="FF000000"/>
        <rFont val="Calibri"/>
      </rPr>
      <t xml:space="preserve">
</t>
    </r>
    <r>
      <rPr>
        <sz val="11"/>
        <color rgb="FF000000"/>
        <rFont val="Calibri"/>
      </rPr>
      <t>A cron job backs up the ESXi configuration files periodically, when ESXi shuts down gracefully or on demand, and creates an archived configuration file in the boot bank. When ESXi reboots, it reads the archived configuration file and recreates the state that ESXi was in when the backup was taken.</t>
    </r>
    <r>
      <rPr>
        <sz val="11"/>
        <color rgb="FF000000"/>
        <rFont val="Calibri"/>
      </rPr>
      <t xml:space="preserve">
</t>
    </r>
    <r>
      <rPr>
        <sz val="11"/>
        <color rgb="FF000000"/>
        <rFont val="Calibri"/>
      </rPr>
      <t>Before vSphere 7.0 Update 2, the archived ESXi configuration file is not encrypted. In vSphere 7.0 Update 2 and later, the archived configuration file is encrypted. When the ESXi host is configured with a Trusted Platform Module (TPM), the TPM is used to "seal" the configuration to the host, providing a strong security guarantee and additional protection from offline attacks.</t>
    </r>
    <r>
      <rPr>
        <sz val="11"/>
        <color rgb="FF000000"/>
        <rFont val="Calibri"/>
      </rPr>
      <t xml:space="preserve">
</t>
    </r>
    <r>
      <rPr>
        <sz val="11"/>
        <color rgb="FF000000"/>
        <rFont val="Calibri"/>
      </rPr>
      <t>Configuration encryption uses the physical TPM when it is available and supported at install or upgrade time. If the TPM was added or enabled later, the ESXi host must be told to reconfigure to use the newly available TPM. Once the TPM configuration encryption is enabled, it cannot be disabled.</t>
    </r>
  </si>
  <si>
    <r>
      <rPr>
        <sz val="11"/>
        <color rgb="FF000000"/>
        <rFont val="Calibri"/>
      </rPr>
      <t>If the ESXi host does not have a compatible TPM, this finding is downgraded to a CAT III.</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$esxcli.system.settings.encryption.get.invoke() | Select Mode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Mode: TPM</t>
    </r>
    <r>
      <rPr>
        <sz val="11"/>
        <color rgb="FF000000"/>
        <rFont val="Calibri"/>
      </rPr>
      <t xml:space="preserve">
</t>
    </r>
    <r>
      <rPr>
        <sz val="11"/>
        <color rgb="FF000000"/>
        <rFont val="Calibri"/>
      </rPr>
      <t>If the "Mode" is not set to "TPM", this is a finding.</t>
    </r>
  </si>
  <si>
    <t>V-258794</t>
  </si>
  <si>
    <r>
      <rPr>
        <sz val="11"/>
        <rFont val="Calibri"/>
      </rPr>
      <t>The ESXi host must configure the firewall to restrict access to services running on the host.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</si>
  <si>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Firewall.</t>
    </r>
    <r>
      <rPr>
        <sz val="11"/>
        <color rgb="FF000000"/>
        <rFont val="Calibri"/>
      </rPr>
      <t xml:space="preserve">
</t>
    </r>
    <r>
      <rPr>
        <sz val="11"/>
        <color rgb="FF000000"/>
        <rFont val="Calibri"/>
      </rPr>
      <t>Click "Edit...". For each user-configurable enabled service, uncheck the check box to "Allow connections from any IP address" and input the site-specific network(s) required.</t>
    </r>
    <r>
      <rPr>
        <sz val="11"/>
        <color rgb="FF000000"/>
        <rFont val="Calibri"/>
      </rPr>
      <t xml:space="preserve">
</t>
    </r>
    <r>
      <rPr>
        <sz val="11"/>
        <color rgb="FF000000"/>
        <rFont val="Calibri"/>
      </rPr>
      <t>The following example formats are acceptable:</t>
    </r>
    <r>
      <rPr>
        <sz val="11"/>
        <color rgb="FF000000"/>
        <rFont val="Calibri"/>
      </rPr>
      <t xml:space="preserve">
</t>
    </r>
    <r>
      <rPr>
        <sz val="11"/>
        <color rgb="FF000000"/>
        <rFont val="Calibri"/>
      </rPr>
      <t>192.168.0.0/24</t>
    </r>
    <r>
      <rPr>
        <sz val="11"/>
        <color rgb="FF000000"/>
        <rFont val="Calibri"/>
      </rPr>
      <t xml:space="preserve">
</t>
    </r>
    <r>
      <rPr>
        <sz val="11"/>
        <color rgb="FF000000"/>
        <rFont val="Calibri"/>
      </rPr>
      <t>192.168.1.2, 2001::1/64</t>
    </r>
    <r>
      <rPr>
        <sz val="11"/>
        <color rgb="FF000000"/>
        <rFont val="Calibri"/>
      </rPr>
      <t xml:space="preserve">
</t>
    </r>
    <r>
      <rPr>
        <sz val="11"/>
        <color rgb="FF000000"/>
        <rFont val="Calibri"/>
      </rPr>
      <t>fd3e:29a6:0a81:e478::/64</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#This disables the allow all rule for the target service. The sshServer service is the target in this example.</t>
    </r>
    <r>
      <rPr>
        <sz val="11"/>
        <color rgb="FF000000"/>
        <rFont val="Calibri"/>
      </rPr>
      <t xml:space="preserve">
</t>
    </r>
    <r>
      <rPr>
        <sz val="11"/>
        <color rgb="FF000000"/>
        <rFont val="Calibri"/>
      </rPr>
      <t>$arguments = $esxcli.network.firewall.ruleset.set.CreateArgs()</t>
    </r>
    <r>
      <rPr>
        <sz val="11"/>
        <color rgb="FF000000"/>
        <rFont val="Calibri"/>
      </rPr>
      <t xml:space="preserve">
</t>
    </r>
    <r>
      <rPr>
        <sz val="11"/>
        <color rgb="FF000000"/>
        <rFont val="Calibri"/>
      </rPr>
      <t>$arguments.rulesetid = "sshServer"</t>
    </r>
    <r>
      <rPr>
        <sz val="11"/>
        <color rgb="FF000000"/>
        <rFont val="Calibri"/>
      </rPr>
      <t xml:space="preserve">
</t>
    </r>
    <r>
      <rPr>
        <sz val="11"/>
        <color rgb="FF000000"/>
        <rFont val="Calibri"/>
      </rPr>
      <t>$arguments.allowedall = $false</t>
    </r>
    <r>
      <rPr>
        <sz val="11"/>
        <color rgb="FF000000"/>
        <rFont val="Calibri"/>
      </rPr>
      <t xml:space="preserve">
</t>
    </r>
    <r>
      <rPr>
        <sz val="11"/>
        <color rgb="FF000000"/>
        <rFont val="Calibri"/>
      </rPr>
      <t>$esxcli.network.firewall.ruleset.set.Invoke($arguments)</t>
    </r>
    <r>
      <rPr>
        <sz val="11"/>
        <color rgb="FF000000"/>
        <rFont val="Calibri"/>
      </rPr>
      <t xml:space="preserve">
</t>
    </r>
    <r>
      <rPr>
        <sz val="11"/>
        <color rgb="FF000000"/>
        <rFont val="Calibri"/>
      </rPr>
      <t>#Next add the allowed IPs for the service. Note that executing the "vSphere Web Client" service this way may disable access but may be done through vCenter or through the console.</t>
    </r>
    <r>
      <rPr>
        <sz val="11"/>
        <color rgb="FF000000"/>
        <rFont val="Calibri"/>
      </rPr>
      <t xml:space="preserve">
</t>
    </r>
    <r>
      <rPr>
        <sz val="11"/>
        <color rgb="FF000000"/>
        <rFont val="Calibri"/>
      </rPr>
      <t>$arguments = $esxcli.network.firewall.ruleset.allowedip.add.CreateArgs()</t>
    </r>
    <r>
      <rPr>
        <sz val="11"/>
        <color rgb="FF000000"/>
        <rFont val="Calibri"/>
      </rPr>
      <t xml:space="preserve">
</t>
    </r>
    <r>
      <rPr>
        <sz val="11"/>
        <color rgb="FF000000"/>
        <rFont val="Calibri"/>
      </rPr>
      <t>$arguments.rulesetid = "sshServer"</t>
    </r>
    <r>
      <rPr>
        <sz val="11"/>
        <color rgb="FF000000"/>
        <rFont val="Calibri"/>
      </rPr>
      <t xml:space="preserve">
</t>
    </r>
    <r>
      <rPr>
        <sz val="11"/>
        <color rgb="FF000000"/>
        <rFont val="Calibri"/>
      </rPr>
      <t>$arguments.ipaddress = "10.0.0.0/8"</t>
    </r>
    <r>
      <rPr>
        <sz val="11"/>
        <color rgb="FF000000"/>
        <rFont val="Calibri"/>
      </rPr>
      <t xml:space="preserve">
</t>
    </r>
    <r>
      <rPr>
        <sz val="11"/>
        <color rgb="FF000000"/>
        <rFont val="Calibri"/>
      </rPr>
      <t>$esxcli.network.firewall.ruleset.allowedip.add.Invoke($arguments)</t>
    </r>
    <r>
      <rPr>
        <sz val="11"/>
        <color rgb="FF000000"/>
        <rFont val="Calibri"/>
      </rPr>
      <t xml:space="preserve">
</t>
    </r>
    <r>
      <rPr>
        <sz val="11"/>
        <color rgb="FF000000"/>
        <rFont val="Calibri"/>
      </rPr>
      <t>This must be done for each user-configurable enabled service.</t>
    </r>
  </si>
  <si>
    <r>
      <rPr>
        <sz val="11"/>
        <color rgb="FF000000"/>
        <rFont val="Calibri"/>
      </rPr>
      <t>Unrestricted access to services running on an ESXi host can expose a host to outside attacks and unauthorized access. Reduce the risk by configuring the ESXi firewall to only allow access from authorized networks.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</si>
  <si>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Firewall.</t>
    </r>
    <r>
      <rPr>
        <sz val="11"/>
        <color rgb="FF000000"/>
        <rFont val="Calibri"/>
      </rPr>
      <t xml:space="preserve">
</t>
    </r>
    <r>
      <rPr>
        <sz val="11"/>
        <color rgb="FF000000"/>
        <rFont val="Calibri"/>
      </rPr>
      <t>Under the "Allowed IP addresses" column, review the allowed IPs for each service.</t>
    </r>
    <r>
      <rPr>
        <sz val="11"/>
        <color rgb="FF000000"/>
        <rFont val="Calibri"/>
      </rPr>
      <t xml:space="preserve">
</t>
    </r>
    <r>
      <rPr>
        <sz val="11"/>
        <color rgb="FF000000"/>
        <rFont val="Calibri"/>
      </rPr>
      <t>Check this for "Incoming" and "Outgoing" sections.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Get-VMHostFirewallException | Where {($_.Enabled -eq $true) -and ($_.ExtensionData.IpListUserConfigurable -eq $true)} | Select Name,Enabled,@{N="AllIPEnabled";E={$_.ExtensionData.AllowedHosts.AllIP}},@{N="AllIPUserConfigurable";E={$_.ExtensionData.IpListUserConfigurable}}</t>
    </r>
    <r>
      <rPr>
        <sz val="11"/>
        <color rgb="FF000000"/>
        <rFont val="Calibri"/>
      </rPr>
      <t xml:space="preserve">
</t>
    </r>
    <r>
      <rPr>
        <sz val="11"/>
        <color rgb="FF000000"/>
        <rFont val="Calibri"/>
      </rPr>
      <t>If "Allow connections from any IP address" is configured on a user-configurable enabled service, this is a finding.</t>
    </r>
    <r>
      <rPr>
        <sz val="11"/>
        <color rgb="FF000000"/>
        <rFont val="Calibri"/>
      </rPr>
      <t xml:space="preserve">
</t>
    </r>
    <r>
      <rPr>
        <sz val="11"/>
        <color rgb="FF000000"/>
        <rFont val="Calibri"/>
      </rPr>
      <t>Note: In vSphere 8 U2 firewall rules were categorized as user or system owned for both enabling/disabling and configuring the allowed IP addresses. This control is only applicable for rules in which a user can configure the allowed IP addresses.</t>
    </r>
  </si>
  <si>
    <t>V-258795</t>
  </si>
  <si>
    <r>
      <rPr>
        <sz val="11"/>
        <rFont val="Calibri"/>
      </rPr>
      <t>The ESXi host when using Host Profiles and/or Auto Deploy must use the vSphere Authentication Proxy to protect passwords when adding themselves to Active Directory.</t>
    </r>
  </si>
  <si>
    <r>
      <rPr>
        <sz val="11"/>
        <color rgb="FF000000"/>
        <rFont val="Calibri"/>
      </rPr>
      <t>From the vSphere Client, go to Home &gt;&gt; Policies and Profiles &gt;&gt; Host Profiles.</t>
    </r>
    <r>
      <rPr>
        <sz val="11"/>
        <color rgb="FF000000"/>
        <rFont val="Calibri"/>
      </rPr>
      <t xml:space="preserve">
</t>
    </r>
    <r>
      <rPr>
        <sz val="11"/>
        <color rgb="FF000000"/>
        <rFont val="Calibri"/>
      </rPr>
      <t>Click a Host Profile &gt;&gt; Configure &gt;&gt; Security and Services &gt;&gt; Security Settings &gt;&gt; Authentication Configuration &gt;&gt; Active Directory Configuration.</t>
    </r>
    <r>
      <rPr>
        <sz val="11"/>
        <color rgb="FF000000"/>
        <rFont val="Calibri"/>
      </rPr>
      <t xml:space="preserve">
</t>
    </r>
    <r>
      <rPr>
        <sz val="11"/>
        <color rgb="FF000000"/>
        <rFont val="Calibri"/>
      </rPr>
      <t>Click "Edit Host Profile...". Set the "Join Domain Method" to "Use vSphere Authentication Proxy to add the host to domain" and provide the IP address of the vSphere Authentication Proxy server.</t>
    </r>
    <r>
      <rPr>
        <sz val="11"/>
        <color rgb="FF000000"/>
        <rFont val="Calibri"/>
      </rPr>
      <t xml:space="preserve">
</t>
    </r>
    <r>
      <rPr>
        <sz val="11"/>
        <color rgb="FF000000"/>
        <rFont val="Calibri"/>
      </rPr>
      <t>Click "Save".</t>
    </r>
  </si>
  <si>
    <r>
      <rPr>
        <sz val="11"/>
        <color rgb="FF000000"/>
        <rFont val="Calibri"/>
      </rPr>
      <t>If a host is configured to join an Active Directory domain using Host Profiles and/or Auto Deploy, the Active Directory credentials are saved in the profile and are transmitted over the network.</t>
    </r>
    <r>
      <rPr>
        <sz val="11"/>
        <color rgb="FF000000"/>
        <rFont val="Calibri"/>
      </rPr>
      <t xml:space="preserve">
</t>
    </r>
    <r>
      <rPr>
        <sz val="11"/>
        <color rgb="FF000000"/>
        <rFont val="Calibri"/>
      </rPr>
      <t>To avoid having to save Active Directory credentials in the Host Profile and to avoid transmitting Active Directory credentials over the network, use the vSphere Authentication Proxy.</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</si>
  <si>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If the organization is not using Host Profiles to join Active Directory, this is not applicable.</t>
    </r>
    <r>
      <rPr>
        <sz val="11"/>
        <color rgb="FF000000"/>
        <rFont val="Calibri"/>
      </rPr>
      <t xml:space="preserve">
</t>
    </r>
    <r>
      <rPr>
        <sz val="11"/>
        <color rgb="FF000000"/>
        <rFont val="Calibri"/>
      </rPr>
      <t>From the vSphere Client, go to Home &gt;&gt; Policies and Profiles &gt;&gt; Host Profiles.</t>
    </r>
    <r>
      <rPr>
        <sz val="11"/>
        <color rgb="FF000000"/>
        <rFont val="Calibri"/>
      </rPr>
      <t xml:space="preserve">
</t>
    </r>
    <r>
      <rPr>
        <sz val="11"/>
        <color rgb="FF000000"/>
        <rFont val="Calibri"/>
      </rPr>
      <t>Click a Host Profile &gt;&gt; Configure &gt;&gt; Security and Services &gt;&gt; Security Settings &gt;&gt; Authentication Configuration &gt;&gt; Active Directory Configuration &gt;&gt; Join Domain Method.</t>
    </r>
    <r>
      <rPr>
        <sz val="11"/>
        <color rgb="FF000000"/>
        <rFont val="Calibri"/>
      </rPr>
      <t xml:space="preserve">
</t>
    </r>
    <r>
      <rPr>
        <sz val="11"/>
        <color rgb="FF000000"/>
        <rFont val="Calibri"/>
      </rPr>
      <t>If the method used to join hosts to a domain is not set to "Use vSphere Authentication Proxy to add the host to domain",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If "JoinADEnabled" is "True" and "JoinDomainMethod" is not "FixedCAMConfigOption", this is a finding.</t>
    </r>
  </si>
  <si>
    <t>V-258796</t>
  </si>
  <si>
    <r>
      <rPr>
        <sz val="11"/>
        <rFont val="Calibri"/>
      </rPr>
      <t>The ESXi host must not use the default Active Directory ESX Admin group.</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</si>
  <si>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"Config.HostAgent.plugins.hostsvc.esxAdminsGroup" key and configure its value to an appropriate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 | Set-AdvancedSetting -Value "&lt;site specific AD group&gt;"</t>
    </r>
    <r>
      <rPr>
        <sz val="11"/>
        <color rgb="FF000000"/>
        <rFont val="Calibri"/>
      </rPr>
      <t xml:space="preserve">
</t>
    </r>
    <r>
      <rPr>
        <sz val="11"/>
        <color rgb="FF000000"/>
        <rFont val="Calibri"/>
      </rPr>
      <t>Note: Changing the group name does not remove the permissions of the previous group.</t>
    </r>
  </si>
  <si>
    <r>
      <rPr>
        <sz val="11"/>
        <color rgb="FF000000"/>
        <rFont val="Calibri"/>
      </rPr>
      <t>When adding ESXi hosts to Active Directory, all user/group accounts assigned to the Active Directory group "ESX Admins" will have full administrative access to the host.</t>
    </r>
    <r>
      <rPr>
        <sz val="11"/>
        <color rgb="FF000000"/>
        <rFont val="Calibri"/>
      </rPr>
      <t xml:space="preserve">
</t>
    </r>
    <r>
      <rPr>
        <sz val="11"/>
        <color rgb="FF000000"/>
        <rFont val="Calibri"/>
      </rPr>
      <t>If this group is not controlled or known to the system administrators, it may be used for inappropriate access to the host. Therefore, the default group must be changed to a site-specific Active Directory group and membership must be severely restricted.</t>
    </r>
  </si>
  <si>
    <r>
      <rPr>
        <sz val="11"/>
        <color rgb="FF000000"/>
        <rFont val="Calibri"/>
      </rPr>
      <t>For systems that do not use Active Directory,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"Config.HostAgent.plugins.hostsvc.esxAdminsGroup" value and 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If the "Config.HostAgent.plugins.hostsvc.esxAdminsGroup" setting is set to "ESX Admins", this is a finding.</t>
    </r>
  </si>
  <si>
    <t>V-258797</t>
  </si>
  <si>
    <r>
      <rPr>
        <sz val="11"/>
        <rFont val="Calibri"/>
      </rPr>
      <t>The ESXi host must configure a persistent log location for all locally stored logs.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</si>
  <si>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"Syslog.global.logDir" value and set it to a known persistent location.</t>
    </r>
    <r>
      <rPr>
        <sz val="11"/>
        <color rgb="FF000000"/>
        <rFont val="Calibri"/>
      </rPr>
      <t xml:space="preserve">
</t>
    </r>
    <r>
      <rPr>
        <sz val="11"/>
        <color rgb="FF000000"/>
        <rFont val="Calibri"/>
      </rPr>
      <t>An example is shown below, where 51dda02d-fade5016-8a08-005056171889 is the UUID of the target datastore:</t>
    </r>
    <r>
      <rPr>
        <sz val="11"/>
        <color rgb="FF000000"/>
        <rFont val="Calibri"/>
      </rPr>
      <t xml:space="preserve">
</t>
    </r>
    <r>
      <rPr>
        <sz val="11"/>
        <color rgb="FF000000"/>
        <rFont val="Calibri"/>
      </rPr>
      <t>/vmfs/volumes/51dda02d-fade5016-8a08-005056171889</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Syslog.global.logDir | Set-AdvancedSetting -Value "New Log Location"</t>
    </r>
    <r>
      <rPr>
        <sz val="11"/>
        <color rgb="FF000000"/>
        <rFont val="Calibri"/>
      </rPr>
      <t xml:space="preserve">
</t>
    </r>
    <r>
      <rPr>
        <sz val="11"/>
        <color rgb="FF000000"/>
        <rFont val="Calibri"/>
      </rPr>
      <t>Note: The new location should not include a subfolder as enabling audit logging will create a folder and will fail if a subfolder is specified.</t>
    </r>
  </si>
  <si>
    <r>
      <rPr>
        <sz val="11"/>
        <color rgb="FF000000"/>
        <rFont val="Calibri"/>
      </rPr>
      <t>ESXi can be configured to store log files on an in-memory file system. This occurs when the host's "/scratch" directory is linked to "/tmp/scratch". When this is done, only a single day's worth of logs are stored at any time. In addition, log files will be reinitialized upon each reboot.</t>
    </r>
    <r>
      <rPr>
        <sz val="11"/>
        <color rgb="FF000000"/>
        <rFont val="Calibri"/>
      </rPr>
      <t xml:space="preserve">
</t>
    </r>
    <r>
      <rPr>
        <sz val="11"/>
        <color rgb="FF000000"/>
        <rFont val="Calibri"/>
      </rPr>
      <t>This presents a security risk as user activity logged on the host is only stored temporarily and will not persist across reboots. This can also complicate auditing and make it harder to monitor events and diagnose issues. ESXi host logging should always be configured to a persistent datastore.</t>
    </r>
    <r>
      <rPr>
        <sz val="11"/>
        <color rgb="FF000000"/>
        <rFont val="Calibri"/>
      </rPr>
      <t xml:space="preserve">
</t>
    </r>
    <r>
      <rPr>
        <sz val="11"/>
        <color rgb="FF000000"/>
        <rFont val="Calibri"/>
      </rPr>
      <t>Note: Scratch space is configured automatically during installation or first boot of an ESXi host and does not usually need to be configured manually.</t>
    </r>
    <r>
      <rPr>
        <sz val="11"/>
        <color rgb="FF000000"/>
        <rFont val="Calibri"/>
      </rPr>
      <t xml:space="preserve">
</t>
    </r>
    <r>
      <rPr>
        <sz val="11"/>
        <color rgb="FF000000"/>
        <rFont val="Calibri"/>
      </rPr>
      <t>If ESXi is installed on an SD card or USB device, a persistent log location may not be configured upon install as normal.</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</si>
  <si>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"Syslog.global.logDir" value and verify it is set to a persistent location.</t>
    </r>
    <r>
      <rPr>
        <sz val="11"/>
        <color rgb="FF000000"/>
        <rFont val="Calibri"/>
      </rPr>
      <t xml:space="preserve">
</t>
    </r>
    <r>
      <rPr>
        <sz val="11"/>
        <color rgb="FF000000"/>
        <rFont val="Calibri"/>
      </rPr>
      <t>If the value of the setting is "[] /scratch/logs", verify the advanced setting "ScratchConfig.CurrentScratchLocation" is not set to "/tmp/scratch". This is a nonpersistent location.</t>
    </r>
    <r>
      <rPr>
        <sz val="11"/>
        <color rgb="FF000000"/>
        <rFont val="Calibri"/>
      </rPr>
      <t xml:space="preserve">
</t>
    </r>
    <r>
      <rPr>
        <sz val="11"/>
        <color rgb="FF000000"/>
        <rFont val="Calibri"/>
      </rPr>
      <t>If "Syslog.global.logDir" is not configured to a persistent location,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$esxcli.system.syslog.config.get.Invoke() | Select LocalLogOutput,LocalLogOutputIsPersistent</t>
    </r>
    <r>
      <rPr>
        <sz val="11"/>
        <color rgb="FF000000"/>
        <rFont val="Calibri"/>
      </rPr>
      <t xml:space="preserve">
</t>
    </r>
    <r>
      <rPr>
        <sz val="11"/>
        <color rgb="FF000000"/>
        <rFont val="Calibri"/>
      </rPr>
      <t>If the "LocalLogOutputIsPersistent" value is not true, this is a finding.</t>
    </r>
  </si>
  <si>
    <t>V-258798</t>
  </si>
  <si>
    <r>
      <rPr>
        <sz val="11"/>
        <rFont val="Calibri"/>
      </rPr>
      <t>The ESXi host must enforce the exclusive running of executables from approved VIBs.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</si>
  <si>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"VMkernel.Boot.execInstalledOnly" value and configure it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VMkernel.Boot.execInstalledOnly | Set-AdvancedSetting -Value True</t>
    </r>
  </si>
  <si>
    <r>
      <rPr>
        <sz val="11"/>
        <color rgb="FF000000"/>
        <rFont val="Calibri"/>
      </rPr>
      <t>The "execInstalledOnly" advanced ESXi boot option, when set to TRUE, guarantees that the VMkernel executes only those binaries that have been packaged as part of a signed VIB. While this option is effective on its own, it can be further enhanced by telling the Secure Boot to check with the TPM to make sure that the boot process does not proceed unless this setting is enabled. This further protects against malicious offline changes to ESXi configuration to disable the "execInstalledOnly" option.</t>
    </r>
  </si>
  <si>
    <r>
      <rPr>
        <sz val="11"/>
        <color rgb="FF000000"/>
        <rFont val="Calibri"/>
      </rPr>
      <t>If the ESXi host does not have a compatible TPM, this finding is downgraded to a CAT III.</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"VMkernel.Boot.execInstalledOnly" value and verify that it is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VMkernel.Boot.execInstalledOnly</t>
    </r>
    <r>
      <rPr>
        <sz val="11"/>
        <color rgb="FF000000"/>
        <rFont val="Calibri"/>
      </rPr>
      <t xml:space="preserve">
</t>
    </r>
    <r>
      <rPr>
        <sz val="11"/>
        <color rgb="FF000000"/>
        <rFont val="Calibri"/>
      </rPr>
      <t>If the "VMkernel.Boot.execInstalledOnly" setting is not "true", this is a finding.</t>
    </r>
  </si>
  <si>
    <t>V-258799</t>
  </si>
  <si>
    <r>
      <rPr>
        <sz val="11"/>
        <rFont val="Calibri"/>
      </rPr>
      <t>The ESXi host must use sufficient entropy for cryptographic operations.</t>
    </r>
  </si>
  <si>
    <r>
      <rPr>
        <sz val="11"/>
        <color rgb="FF000000"/>
        <rFont val="Calibri"/>
      </rPr>
      <t>From an ESXi shell, run the following commands:</t>
    </r>
    <r>
      <rPr>
        <sz val="11"/>
        <color rgb="FF000000"/>
        <rFont val="Calibri"/>
      </rPr>
      <t xml:space="preserve">
</t>
    </r>
    <r>
      <rPr>
        <sz val="11"/>
        <color rgb="FF000000"/>
        <rFont val="Calibri"/>
      </rPr>
      <t># esxcli system settings kernel set -s disableHwrng -v FALSE</t>
    </r>
    <r>
      <rPr>
        <sz val="11"/>
        <color rgb="FF000000"/>
        <rFont val="Calibri"/>
      </rPr>
      <t xml:space="preserve">
</t>
    </r>
    <r>
      <rPr>
        <sz val="11"/>
        <color rgb="FF000000"/>
        <rFont val="Calibri"/>
      </rPr>
      <t># esxcli system settings kernel set -s entropySources -v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$esxcli.system.settings.kernel.set.CreateArgs()</t>
    </r>
    <r>
      <rPr>
        <sz val="11"/>
        <color rgb="FF000000"/>
        <rFont val="Calibri"/>
      </rPr>
      <t xml:space="preserve">
</t>
    </r>
    <r>
      <rPr>
        <sz val="11"/>
        <color rgb="FF000000"/>
        <rFont val="Calibri"/>
      </rPr>
      <t>$arguments.setting = "disableHwrng"</t>
    </r>
    <r>
      <rPr>
        <sz val="11"/>
        <color rgb="FF000000"/>
        <rFont val="Calibri"/>
      </rPr>
      <t xml:space="preserve">
</t>
    </r>
    <r>
      <rPr>
        <sz val="11"/>
        <color rgb="FF000000"/>
        <rFont val="Calibri"/>
      </rPr>
      <t>$arguments.value = "FALSE"</t>
    </r>
    <r>
      <rPr>
        <sz val="11"/>
        <color rgb="FF000000"/>
        <rFont val="Calibri"/>
      </rPr>
      <t xml:space="preserve">
</t>
    </r>
    <r>
      <rPr>
        <sz val="11"/>
        <color rgb="FF000000"/>
        <rFont val="Calibri"/>
      </rPr>
      <t>$esxcli.system.settings.kernel.set.invoke($arguments)</t>
    </r>
    <r>
      <rPr>
        <sz val="11"/>
        <color rgb="FF000000"/>
        <rFont val="Calibri"/>
      </rPr>
      <t xml:space="preserve">
</t>
    </r>
    <r>
      <rPr>
        <sz val="11"/>
        <color rgb="FF000000"/>
        <rFont val="Calibri"/>
      </rPr>
      <t>$arguments.setting = "entropySources"</t>
    </r>
    <r>
      <rPr>
        <sz val="11"/>
        <color rgb="FF000000"/>
        <rFont val="Calibri"/>
      </rPr>
      <t xml:space="preserve">
</t>
    </r>
    <r>
      <rPr>
        <sz val="11"/>
        <color rgb="FF000000"/>
        <rFont val="Calibri"/>
      </rPr>
      <t>$arguments.value = "0"</t>
    </r>
    <r>
      <rPr>
        <sz val="11"/>
        <color rgb="FF000000"/>
        <rFont val="Calibri"/>
      </rPr>
      <t xml:space="preserve">
</t>
    </r>
    <r>
      <rPr>
        <sz val="11"/>
        <color rgb="FF000000"/>
        <rFont val="Calibri"/>
      </rPr>
      <t>$esxcli.system.settings.kernel.set.invoke($arguments)</t>
    </r>
    <r>
      <rPr>
        <sz val="11"/>
        <color rgb="FF000000"/>
        <rFont val="Calibri"/>
      </rPr>
      <t xml:space="preserve">
</t>
    </r>
    <r>
      <rPr>
        <sz val="11"/>
        <color rgb="FF000000"/>
        <rFont val="Calibri"/>
      </rPr>
      <t>Reboot the ESXi host after updating entropy settings.</t>
    </r>
  </si>
  <si>
    <r>
      <rPr>
        <sz val="11"/>
        <color rgb="FF000000"/>
        <rFont val="Calibri"/>
      </rPr>
      <t>Starting in vSphere 8.0, the ESXi Entropy implementation supports the FIPS 140-3 and EAL4 certifications. Kernel boot options control which entropy sources to activate on an ESXi host.</t>
    </r>
    <r>
      <rPr>
        <sz val="11"/>
        <color rgb="FF000000"/>
        <rFont val="Calibri"/>
      </rPr>
      <t xml:space="preserve">
</t>
    </r>
    <r>
      <rPr>
        <sz val="11"/>
        <color rgb="FF000000"/>
        <rFont val="Calibri"/>
      </rPr>
      <t>In computing, the term "entropy" refers to random characters and data that are collected for use in cryptography, such as generating encryption keys to secure data transmitted over a network. Entropy is required by security for generating keys and communicating securely over the network. Entropy is often collected from a variety of sources on a system.</t>
    </r>
    <r>
      <rPr>
        <sz val="11"/>
        <color rgb="FF000000"/>
        <rFont val="Calibri"/>
      </rPr>
      <t xml:space="preserve">
</t>
    </r>
    <r>
      <rPr>
        <sz val="11"/>
        <color rgb="FF000000"/>
        <rFont val="Calibri"/>
      </rPr>
      <t>FIPS entropy handling is the default behavior if the following conditions are true:</t>
    </r>
    <r>
      <rPr>
        <sz val="11"/>
        <color rgb="FF000000"/>
        <rFont val="Calibri"/>
      </rPr>
      <t xml:space="preserve">
</t>
    </r>
    <r>
      <rPr>
        <sz val="11"/>
        <color rgb="FF000000"/>
        <rFont val="Calibri"/>
      </rPr>
      <t>-The hardware supports RDSEED.</t>
    </r>
    <r>
      <rPr>
        <sz val="11"/>
        <color rgb="FF000000"/>
        <rFont val="Calibri"/>
      </rPr>
      <t xml:space="preserve">
</t>
    </r>
    <r>
      <rPr>
        <sz val="11"/>
        <color rgb="FF000000"/>
        <rFont val="Calibri"/>
      </rPr>
      <t>-The disableHwrng VMkernel boot option is not present or is FALSE.</t>
    </r>
    <r>
      <rPr>
        <sz val="11"/>
        <color rgb="FF000000"/>
        <rFont val="Calibri"/>
      </rPr>
      <t xml:space="preserve">
</t>
    </r>
    <r>
      <rPr>
        <sz val="11"/>
        <color rgb="FF000000"/>
        <rFont val="Calibri"/>
      </rPr>
      <t>-The entropySources VMkernel boot option is not present or is 0 (zero).</t>
    </r>
  </si>
  <si>
    <r>
      <rPr>
        <sz val="11"/>
        <color rgb="FF000000"/>
        <rFont val="Calibri"/>
      </rPr>
      <t>From an ESXi shell, run the following commands:</t>
    </r>
    <r>
      <rPr>
        <sz val="11"/>
        <color rgb="FF000000"/>
        <rFont val="Calibri"/>
      </rPr>
      <t xml:space="preserve">
</t>
    </r>
    <r>
      <rPr>
        <sz val="11"/>
        <color rgb="FF000000"/>
        <rFont val="Calibri"/>
      </rPr>
      <t># esxcli system settings kernel list -o disableHwrng</t>
    </r>
    <r>
      <rPr>
        <sz val="11"/>
        <color rgb="FF000000"/>
        <rFont val="Calibri"/>
      </rPr>
      <t xml:space="preserve">
</t>
    </r>
    <r>
      <rPr>
        <sz val="11"/>
        <color rgb="FF000000"/>
        <rFont val="Calibri"/>
      </rPr>
      <t># esxcli system settings kernel list -o entropySources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$esxcli.system.settings.kernel.list.invoke() | Where {$_.Name -eq "disableHwrng" -or $_.Name -eq "entropySources"}</t>
    </r>
    <r>
      <rPr>
        <sz val="11"/>
        <color rgb="FF000000"/>
        <rFont val="Calibri"/>
      </rPr>
      <t xml:space="preserve">
</t>
    </r>
    <r>
      <rPr>
        <sz val="11"/>
        <color rgb="FF000000"/>
        <rFont val="Calibri"/>
      </rPr>
      <t>If "disableHwrng" is not set to "false", this is a finding.</t>
    </r>
    <r>
      <rPr>
        <sz val="11"/>
        <color rgb="FF000000"/>
        <rFont val="Calibri"/>
      </rPr>
      <t xml:space="preserve">
</t>
    </r>
    <r>
      <rPr>
        <sz val="11"/>
        <color rgb="FF000000"/>
        <rFont val="Calibri"/>
      </rPr>
      <t>If "entropySources" is not set to "0", this is a finding.</t>
    </r>
  </si>
  <si>
    <t>V-258800</t>
  </si>
  <si>
    <r>
      <rPr>
        <sz val="11"/>
        <rFont val="Calibri"/>
      </rPr>
      <t>The ESXi host must not enable log filtering.</t>
    </r>
  </si>
  <si>
    <r>
      <rPr>
        <sz val="11"/>
        <color rgb="FF000000"/>
        <rFont val="Calibri"/>
      </rPr>
      <t>From an ESXi shell, run the following command:</t>
    </r>
    <r>
      <rPr>
        <sz val="11"/>
        <color rgb="FF000000"/>
        <rFont val="Calibri"/>
      </rPr>
      <t xml:space="preserve">
</t>
    </r>
    <r>
      <rPr>
        <sz val="11"/>
        <color rgb="FF000000"/>
        <rFont val="Calibri"/>
      </rPr>
      <t># esxcli system syslog config logfilter set --log-filtering-enabled=false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$esxcli.system.syslog.config.logfilter.set.CreateArgs()</t>
    </r>
    <r>
      <rPr>
        <sz val="11"/>
        <color rgb="FF000000"/>
        <rFont val="Calibri"/>
      </rPr>
      <t xml:space="preserve">
</t>
    </r>
    <r>
      <rPr>
        <sz val="11"/>
        <color rgb="FF000000"/>
        <rFont val="Calibri"/>
      </rPr>
      <t>$arguments.logfilteringenabled = $false</t>
    </r>
    <r>
      <rPr>
        <sz val="11"/>
        <color rgb="FF000000"/>
        <rFont val="Calibri"/>
      </rPr>
      <t xml:space="preserve">
</t>
    </r>
    <r>
      <rPr>
        <sz val="11"/>
        <color rgb="FF000000"/>
        <rFont val="Calibri"/>
      </rPr>
      <t>$esxcli.system.syslog.config.logfilter.set.invoke($arguments)</t>
    </r>
  </si>
  <si>
    <r>
      <rPr>
        <sz val="11"/>
        <color rgb="FF000000"/>
        <rFont val="Calibri"/>
      </rPr>
      <t>The log filtering capability allows users to modify the logging policy of the syslog service that is running on an ESXi host. Users can create log filters to reduce the number of repetitive entries in the ESXi logs and to deny specific log events entirely.</t>
    </r>
    <r>
      <rPr>
        <sz val="11"/>
        <color rgb="FF000000"/>
        <rFont val="Calibri"/>
      </rPr>
      <t xml:space="preserve">
</t>
    </r>
    <r>
      <rPr>
        <sz val="11"/>
        <color rgb="FF000000"/>
        <rFont val="Calibri"/>
      </rPr>
      <t>Setting a limit to the amount of logging information restricts the ability to detect and respond to potential security issues or system failures properly.</t>
    </r>
  </si>
  <si>
    <r>
      <rPr>
        <sz val="11"/>
        <color rgb="FF000000"/>
        <rFont val="Calibri"/>
      </rPr>
      <t>From an ESXi shell, run the following command:</t>
    </r>
    <r>
      <rPr>
        <sz val="11"/>
        <color rgb="FF000000"/>
        <rFont val="Calibri"/>
      </rPr>
      <t xml:space="preserve">
</t>
    </r>
    <r>
      <rPr>
        <sz val="11"/>
        <color rgb="FF000000"/>
        <rFont val="Calibri"/>
      </rPr>
      <t># esxcli system syslog config logfilter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$esxcli.system.syslog.config.logfilter.get.invoke()</t>
    </r>
    <r>
      <rPr>
        <sz val="11"/>
        <color rgb="FF000000"/>
        <rFont val="Calibri"/>
      </rPr>
      <t xml:space="preserve">
</t>
    </r>
    <r>
      <rPr>
        <sz val="11"/>
        <color rgb="FF000000"/>
        <rFont val="Calibri"/>
      </rPr>
      <t>If "LogFilteringEnabled" is not set to "false", this is a finding.</t>
    </r>
  </si>
  <si>
    <t>V-258801</t>
  </si>
  <si>
    <r>
      <rPr>
        <sz val="11"/>
        <rFont val="Calibri"/>
      </rPr>
      <t>The Photon operating system must audit all account creations.</t>
    </r>
  </si>
  <si>
    <t>vCenter Appliance Photon OS 4.0</t>
  </si>
  <si>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</si>
  <si>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r>
      <rPr>
        <sz val="11"/>
        <color rgb="FF000000"/>
        <rFont val="Calibri"/>
      </rPr>
      <t xml:space="preserve">
</t>
    </r>
    <r>
      <rPr>
        <sz val="11"/>
        <color rgb="FF000000"/>
        <rFont val="Calibri"/>
      </rPr>
      <t>Satisfies: SRG-OS-000004-GPOS-00004, SRG-OS-000476-GPOS-00221</t>
    </r>
  </si>
  <si>
    <r>
      <rPr>
        <sz val="11"/>
        <color rgb="FF000000"/>
        <rFont val="Calibri"/>
      </rPr>
      <t>At the command line, run the following command to verify an audit rule exists to audit account creations:</t>
    </r>
    <r>
      <rPr>
        <sz val="11"/>
        <color rgb="FF000000"/>
        <rFont val="Calibri"/>
      </rPr>
      <t xml:space="preserve">
</t>
    </r>
    <r>
      <rPr>
        <sz val="11"/>
        <color rgb="FF000000"/>
        <rFont val="Calibri"/>
      </rPr>
      <t># auditctl -l | grep -E "(useradd|groupadd)"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</si>
  <si>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V-258802</t>
  </si>
  <si>
    <r>
      <rPr>
        <sz val="11"/>
        <rFont val="Calibri"/>
      </rPr>
      <t>The Photon operating system must enforce the limit of three consecutive invalid logon attempts by a user during a 15-minute time period.</t>
    </r>
  </si>
  <si>
    <r>
      <rPr>
        <sz val="11"/>
        <color rgb="FF000000"/>
        <rFont val="Calibri"/>
      </rPr>
      <t>Navigate to and open:</t>
    </r>
    <r>
      <rPr>
        <sz val="11"/>
        <color rgb="FF000000"/>
        <rFont val="Calibri"/>
      </rPr>
      <t xml:space="preserve">
</t>
    </r>
    <r>
      <rPr>
        <sz val="11"/>
        <color rgb="FF000000"/>
        <rFont val="Calibri"/>
      </rPr>
      <t>/etc/security/faillock.conf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</si>
  <si>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brute-force attacks, is reduced. Limits are imposed by locking the account.</t>
    </r>
  </si>
  <si>
    <r>
      <rPr>
        <sz val="11"/>
        <color rgb="FF000000"/>
        <rFont val="Calibri"/>
      </rPr>
      <t>At the command line, run the following commands to verify accounts are locked after three consecutive invalid logon attempts by a user during a 15-minute time period:</t>
    </r>
    <r>
      <rPr>
        <sz val="11"/>
        <color rgb="FF000000"/>
        <rFont val="Calibri"/>
      </rPr>
      <t xml:space="preserve">
</t>
    </r>
    <r>
      <rPr>
        <sz val="11"/>
        <color rgb="FF000000"/>
        <rFont val="Calibri"/>
      </rPr>
      <t># grep '^deny ='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is missing or commented out, this is a finding.</t>
    </r>
    <r>
      <rPr>
        <sz val="11"/>
        <color rgb="FF000000"/>
        <rFont val="Calibri"/>
      </rPr>
      <t xml:space="preserve">
</t>
    </r>
    <r>
      <rPr>
        <sz val="11"/>
        <color rgb="FF000000"/>
        <rFont val="Calibri"/>
      </rPr>
      <t># grep '^fail_interval ='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more, is missing or commented out, this is a finding.</t>
    </r>
    <r>
      <rPr>
        <sz val="11"/>
        <color rgb="FF000000"/>
        <rFont val="Calibri"/>
      </rPr>
      <t xml:space="preserve">
</t>
    </r>
    <r>
      <rPr>
        <sz val="11"/>
        <color rgb="FF000000"/>
        <rFont val="Calibri"/>
      </rPr>
      <t>Note: If faillock.conf is not used to configure the "pam_faillock.so" module, then these options may be specified on the faillock lines in the system-auth and system-account PAM files.</t>
    </r>
  </si>
  <si>
    <t>V-258803</t>
  </si>
  <si>
    <r>
      <rPr>
        <sz val="11"/>
        <rFont val="Calibri"/>
      </rPr>
      <t>The Photon operating system must display the Standard Mandatory DOD Notice and Consent Banner before granting local or remote access to the system.</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</si>
  <si>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"Banner" line is uncommented and set to the following: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/etc/issue</t>
    </r>
    <r>
      <rPr>
        <sz val="11"/>
        <color rgb="FF000000"/>
        <rFont val="Calibri"/>
      </rPr>
      <t xml:space="preserve">
</t>
    </r>
    <r>
      <rPr>
        <sz val="11"/>
        <color rgb="FF000000"/>
        <rFont val="Calibri"/>
      </rPr>
      <t>Ensure the file contains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</si>
  <si>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</si>
  <si>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At the command line, run the following command to verify SSH is configured to use the /etc/issue file for a banner:</t>
    </r>
    <r>
      <rPr>
        <sz val="11"/>
        <color rgb="FF000000"/>
        <rFont val="Calibri"/>
      </rPr>
      <t xml:space="preserve">
</t>
    </r>
    <r>
      <rPr>
        <sz val="11"/>
        <color rgb="FF000000"/>
        <rFont val="Calibri"/>
      </rPr>
      <t># sshd -T|&amp;grep -i Banner</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 xml:space="preserve">If the "banner" setting is not configured to "/etc/issue", this is a finding. </t>
    </r>
    <r>
      <rPr>
        <sz val="11"/>
        <color rgb="FF000000"/>
        <rFont val="Calibri"/>
      </rPr>
      <t xml:space="preserve">
</t>
    </r>
    <r>
      <rPr>
        <sz val="11"/>
        <color rgb="FF000000"/>
        <rFont val="Calibri"/>
      </rPr>
      <t>Next, open /etc/issue with a text editor.</t>
    </r>
    <r>
      <rPr>
        <sz val="11"/>
        <color rgb="FF000000"/>
        <rFont val="Calibri"/>
      </rPr>
      <t xml:space="preserve">
</t>
    </r>
    <r>
      <rPr>
        <sz val="11"/>
        <color rgb="FF000000"/>
        <rFont val="Calibri"/>
      </rPr>
      <t>If the file does not contain the Standard Mandatory DOD Notice and Consent Banner, this is a finding.</t>
    </r>
    <r>
      <rPr>
        <sz val="11"/>
        <color rgb="FF000000"/>
        <rFont val="Calibri"/>
      </rPr>
      <t xml:space="preserve">
</t>
    </r>
    <r>
      <rPr>
        <sz val="11"/>
        <color rgb="FF000000"/>
        <rFont val="Calibri"/>
      </rPr>
      <t>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</si>
  <si>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V-258804</t>
  </si>
  <si>
    <r>
      <rPr>
        <sz val="11"/>
        <rFont val="Calibri"/>
      </rPr>
      <t>The Photon operating system must limit the number of concurrent sessions to ten for all accounts and/or account types.</t>
    </r>
  </si>
  <si>
    <r>
      <rPr>
        <sz val="11"/>
        <color rgb="FF000000"/>
        <rFont val="Calibri"/>
      </rPr>
      <t>Navigate to and open:</t>
    </r>
    <r>
      <rPr>
        <sz val="11"/>
        <color rgb="FF000000"/>
        <rFont val="Calibri"/>
      </rPr>
      <t xml:space="preserve">
</t>
    </r>
    <r>
      <rPr>
        <sz val="11"/>
        <color rgb="FF000000"/>
        <rFont val="Calibri"/>
      </rPr>
      <t>/etc/security/limits.conf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</si>
  <si>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Denial of 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</si>
  <si>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At the command line, run the following command to verify the limit for the number of concurrent sessions:</t>
    </r>
    <r>
      <rPr>
        <sz val="11"/>
        <color rgb="FF000000"/>
        <rFont val="Calibri"/>
      </rPr>
      <t xml:space="preserve">
</t>
    </r>
    <r>
      <rPr>
        <sz val="11"/>
        <color rgb="FF000000"/>
        <rFont val="Calibri"/>
      </rPr>
      <t># grep "^[^#].*maxlogins.*" /etc/security/limits.conf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 hard maxlogins" is not configured to "10", this is a finding.</t>
    </r>
    <r>
      <rPr>
        <sz val="11"/>
        <color rgb="FF000000"/>
        <rFont val="Calibri"/>
      </rPr>
      <t xml:space="preserve">
</t>
    </r>
    <r>
      <rPr>
        <sz val="11"/>
        <color rgb="FF000000"/>
        <rFont val="Calibri"/>
      </rPr>
      <t>Note: The expected result may be repeated multiple times.</t>
    </r>
  </si>
  <si>
    <t>V-258805</t>
  </si>
  <si>
    <r>
      <rPr>
        <sz val="11"/>
        <rFont val="Calibri"/>
      </rPr>
      <t>The Photon operating system must monitor remote access logins.</t>
    </r>
  </si>
  <si>
    <r>
      <rPr>
        <sz val="11"/>
        <color rgb="FF000000"/>
        <rFont val="Calibri"/>
      </rPr>
      <t>Navigate to and open:</t>
    </r>
    <r>
      <rPr>
        <sz val="11"/>
        <color rgb="FF000000"/>
        <rFont val="Calibri"/>
      </rPr>
      <t xml:space="preserve">
</t>
    </r>
    <r>
      <rPr>
        <sz val="11"/>
        <color rgb="FF000000"/>
        <rFont val="Calibri"/>
      </rPr>
      <t>/etc/rsyslog.conf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auth.*;authpriv.*;daemon.* /var/log/audit/sshinfo.log</t>
    </r>
    <r>
      <rPr>
        <sz val="11"/>
        <color rgb="FF000000"/>
        <rFont val="Calibri"/>
      </rPr>
      <t xml:space="preserve">
</t>
    </r>
    <r>
      <rPr>
        <sz val="11"/>
        <color rgb="FF000000"/>
        <rFont val="Calibri"/>
      </rPr>
      <t>Note: The path can be substituted for another suitable log destination dedicated to authentication logs.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rsyslog.service</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</si>
  <si>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 Remote access is access to DOD nonpublic information systems by an authorized user (or an information system) communicating through an external, nonorganization-controlled network. Remote access methods include, for example, dial-up, broadband, and wireless. 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</si>
  <si>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If another package is used to offload logs, such as syslog-ng, and is properly configured, this is not applicable.</t>
    </r>
    <r>
      <rPr>
        <sz val="11"/>
        <color rgb="FF000000"/>
        <rFont val="Calibri"/>
      </rPr>
      <t xml:space="preserve">
</t>
    </r>
    <r>
      <rPr>
        <sz val="11"/>
        <color rgb="FF000000"/>
        <rFont val="Calibri"/>
      </rPr>
      <t>At the command line, run the following command to verify rsyslog is configured to log authentication requests:</t>
    </r>
    <r>
      <rPr>
        <sz val="11"/>
        <color rgb="FF000000"/>
        <rFont val="Calibri"/>
      </rPr>
      <t xml:space="preserve">
</t>
    </r>
    <r>
      <rPr>
        <sz val="11"/>
        <color rgb="FF000000"/>
        <rFont val="Calibri"/>
      </rPr>
      <t># grep -E "(^auth.*|^authpriv.*|^daemon.*)" /etc/rsyslog.conf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auth.*;authpriv.*;daemon.* /var/log/audit/sshinfo.log</t>
    </r>
    <r>
      <rPr>
        <sz val="11"/>
        <color rgb="FF000000"/>
        <rFont val="Calibri"/>
      </rPr>
      <t xml:space="preserve">
</t>
    </r>
    <r>
      <rPr>
        <sz val="11"/>
        <color rgb="FF000000"/>
        <rFont val="Calibri"/>
      </rPr>
      <t>If "auth.*", "authpriv.*", and "daemon.*" are not configured to be logged, this is a finding.</t>
    </r>
  </si>
  <si>
    <t>V-258806</t>
  </si>
  <si>
    <r>
      <rPr>
        <sz val="11"/>
        <rFont val="Calibri"/>
      </rPr>
      <t>The Photon operating system must have the OpenSSL FIPS provider installed to protect the confidentiality of remote access sessions.</t>
    </r>
  </si>
  <si>
    <r>
      <rPr>
        <sz val="11"/>
        <color rgb="FF000000"/>
        <rFont val="Calibri"/>
      </rPr>
      <t>At the command line, run the following command:</t>
    </r>
    <r>
      <rPr>
        <sz val="11"/>
        <color rgb="FF000000"/>
        <rFont val="Calibri"/>
      </rPr>
      <t xml:space="preserve">
</t>
    </r>
    <r>
      <rPr>
        <sz val="11"/>
        <color rgb="FF000000"/>
        <rFont val="Calibri"/>
      </rPr>
      <t># tdnf install openssl-fips-provider</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</si>
  <si>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OpenSSH on the Photon operating system when configured appropriately can utilize a FIPS validated OpenSSL for cryptographic operations.</t>
    </r>
    <r>
      <rPr>
        <sz val="11"/>
        <color rgb="FF000000"/>
        <rFont val="Calibri"/>
      </rPr>
      <t xml:space="preserve">
</t>
    </r>
    <r>
      <rPr>
        <sz val="11"/>
        <color rgb="FF000000"/>
        <rFont val="Calibri"/>
      </rPr>
      <t>Satisfies: SRG-OS-000033-GPOS-00014, SRG-OS-000393-GPOS-00173, SRG-OS-000394-GPOS-00174, SRG-OS-000423-GPOS-00187, SRG-OS-000425-GPOS-00189, SRG-OS-000426-GPOS-00190</t>
    </r>
  </si>
  <si>
    <r>
      <rPr>
        <sz val="11"/>
        <color rgb="FF000000"/>
        <rFont val="Calibri"/>
      </rPr>
      <t>At the command line, run the following command to verify the OpenSSL FIPS provider is installed:</t>
    </r>
    <r>
      <rPr>
        <sz val="11"/>
        <color rgb="FF000000"/>
        <rFont val="Calibri"/>
      </rPr>
      <t xml:space="preserve">
</t>
    </r>
    <r>
      <rPr>
        <sz val="11"/>
        <color rgb="FF000000"/>
        <rFont val="Calibri"/>
      </rPr>
      <t># rpm -qa | grep openssl-fips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openssl-fips-provider-3.0.3-1.ph4.x86_64</t>
    </r>
    <r>
      <rPr>
        <sz val="11"/>
        <color rgb="FF000000"/>
        <rFont val="Calibri"/>
      </rPr>
      <t xml:space="preserve">
</t>
    </r>
    <r>
      <rPr>
        <sz val="11"/>
        <color rgb="FF000000"/>
        <rFont val="Calibri"/>
      </rPr>
      <t>If there is no output indicating that the OpenSSL FIPS provider is installed, this is a finding.</t>
    </r>
  </si>
  <si>
    <t>V-258807</t>
  </si>
  <si>
    <r>
      <rPr>
        <sz val="11"/>
        <rFont val="Calibri"/>
      </rPr>
      <t>The Photon operating system must configure auditd to log to disk.</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</si>
  <si>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"write_logs" line is uncommented and set to the following:</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pkill -SIGHUP auditd</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</si>
  <si>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must be shipped to a central location, but it must also be logged locally.</t>
    </r>
  </si>
  <si>
    <r>
      <rPr>
        <sz val="11"/>
        <color rgb="FF000000"/>
        <rFont val="Calibri"/>
      </rPr>
      <t>At the command line, run the following command to verify auditd is configured to write logs to disk:</t>
    </r>
    <r>
      <rPr>
        <sz val="11"/>
        <color rgb="FF000000"/>
        <rFont val="Calibri"/>
      </rPr>
      <t xml:space="preserve">
</t>
    </r>
    <r>
      <rPr>
        <sz val="11"/>
        <color rgb="FF000000"/>
        <rFont val="Calibri"/>
      </rPr>
      <t># grep '^write_logs' /etc/audit/auditd.conf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If there is no output, this is not a finding.</t>
    </r>
    <r>
      <rPr>
        <sz val="11"/>
        <color rgb="FF000000"/>
        <rFont val="Calibri"/>
      </rPr>
      <t xml:space="preserve">
</t>
    </r>
    <r>
      <rPr>
        <sz val="11"/>
        <color rgb="FF000000"/>
        <rFont val="Calibri"/>
      </rPr>
      <t>If "write_logs" exists and is not configured to "yes", this is a finding.</t>
    </r>
  </si>
  <si>
    <t>V-258808</t>
  </si>
  <si>
    <r>
      <rPr>
        <sz val="11"/>
        <rFont val="Calibri"/>
      </rPr>
      <t>The Photon operating system must enable the auditd service.</t>
    </r>
  </si>
  <si>
    <r>
      <rPr>
        <sz val="11"/>
        <color rgb="FF000000"/>
        <rFont val="Calibri"/>
      </rPr>
      <t>At the command line, run the following commands:</t>
    </r>
    <r>
      <rPr>
        <sz val="11"/>
        <color rgb="FF000000"/>
        <rFont val="Calibri"/>
      </rPr>
      <t xml:space="preserve">
</t>
    </r>
    <r>
      <rPr>
        <sz val="11"/>
        <color rgb="FF000000"/>
        <rFont val="Calibri"/>
      </rPr>
      <t># systemctl enable auditd</t>
    </r>
    <r>
      <rPr>
        <sz val="11"/>
        <color rgb="FF000000"/>
        <rFont val="Calibri"/>
      </rPr>
      <t xml:space="preserve">
</t>
    </r>
    <r>
      <rPr>
        <sz val="11"/>
        <color rgb="FF000000"/>
        <rFont val="Calibri"/>
      </rPr>
      <t># systemctl start auditd</t>
    </r>
  </si>
  <si>
    <r>
      <rPr>
        <sz val="11"/>
        <color rgb="FF000000"/>
        <rFont val="Calibri"/>
      </rPr>
      <t>Without the capability to generate audit records, it would be difficult to establish, correlate, and investigate the events relating to an incident or identify those responsible for one. To that end, the auditd service must be configured to start automatically and be running at all times.</t>
    </r>
    <r>
      <rPr>
        <sz val="11"/>
        <color rgb="FF000000"/>
        <rFont val="Calibri"/>
      </rPr>
      <t xml:space="preserve">
</t>
    </r>
    <r>
      <rPr>
        <sz val="11"/>
        <color rgb="FF000000"/>
        <rFont val="Calibri"/>
      </rPr>
      <t>Satisfies: SRG-OS-000039-GPOS-00017, SRG-OS-000040-GPOS-00018, SRG-OS-000041-GPOS-00019, SRG-OS-000042-GPOS-00021, SRG-OS-000062-GPOS-00031, SRG-OS-000255-GPOS-00096, SRG-OS-000363-GPOS-00150, SRG-OS-000365-GPOS-00152, SRG-OS-000446-GPOS-00200</t>
    </r>
  </si>
  <si>
    <r>
      <rPr>
        <sz val="11"/>
        <color rgb="FF000000"/>
        <rFont val="Calibri"/>
      </rPr>
      <t>At the command line, run the following command to verify auditd is enabled and running:</t>
    </r>
    <r>
      <rPr>
        <sz val="11"/>
        <color rgb="FF000000"/>
        <rFont val="Calibri"/>
      </rPr>
      <t xml:space="preserve">
</t>
    </r>
    <r>
      <rPr>
        <sz val="11"/>
        <color rgb="FF000000"/>
        <rFont val="Calibri"/>
      </rPr>
      <t># systemctl status auditd</t>
    </r>
    <r>
      <rPr>
        <sz val="11"/>
        <color rgb="FF000000"/>
        <rFont val="Calibri"/>
      </rPr>
      <t xml:space="preserve">
</t>
    </r>
    <r>
      <rPr>
        <sz val="11"/>
        <color rgb="FF000000"/>
        <rFont val="Calibri"/>
      </rPr>
      <t>If the service is not enabled and running, this is a finding.</t>
    </r>
  </si>
  <si>
    <t>V-258809</t>
  </si>
  <si>
    <r>
      <rPr>
        <sz val="11"/>
        <rFont val="Calibri"/>
      </rPr>
      <t>The Photon operating system must be configured to audit the execution of privileged functions.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</si>
  <si>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</si>
  <si>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all actions by superusers is one way to detect such misuse and identify the risk from insider threats and the advanced persistent threat.</t>
    </r>
    <r>
      <rPr>
        <sz val="11"/>
        <color rgb="FF000000"/>
        <rFont val="Calibri"/>
      </rPr>
      <t xml:space="preserve">
</t>
    </r>
    <r>
      <rPr>
        <sz val="11"/>
        <color rgb="FF000000"/>
        <rFont val="Calibri"/>
      </rPr>
      <t>Satisfies: SRG-OS-000042-GPOS-00020, SRG-OS-000326-GPOS-00126</t>
    </r>
  </si>
  <si>
    <r>
      <rPr>
        <sz val="11"/>
        <color rgb="FF000000"/>
        <rFont val="Calibri"/>
      </rPr>
      <t>At the command line, run the following command to verify audit rules exist to audit privileged functions:</t>
    </r>
    <r>
      <rPr>
        <sz val="11"/>
        <color rgb="FF000000"/>
        <rFont val="Calibri"/>
      </rPr>
      <t xml:space="preserve">
</t>
    </r>
    <r>
      <rPr>
        <sz val="11"/>
        <color rgb="FF000000"/>
        <rFont val="Calibri"/>
      </rPr>
      <t># auditctl -l | grep execve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</si>
  <si>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V-258810</t>
  </si>
  <si>
    <r>
      <rPr>
        <sz val="11"/>
        <rFont val="Calibri"/>
      </rPr>
      <t>The Photon operating system must alert the ISSO and SA in the event of an audit processing failure.</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</si>
  <si>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following lines are present, not duplicated, and not commented:</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disk_error_action = SYSLOG</t>
    </r>
    <r>
      <rPr>
        <sz val="11"/>
        <color rgb="FF000000"/>
        <rFont val="Calibri"/>
      </rPr>
      <t xml:space="preserve">
</t>
    </r>
    <r>
      <rPr>
        <sz val="11"/>
        <color rgb="FF000000"/>
        <rFont val="Calibri"/>
      </rPr>
      <t>admin_space_left_action = SYSLOG</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pkill -SIGHUP auditd</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</si>
  <si>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Satisfies: SRG-OS-000046-GPOS-00022, SRG-OS-000344-GPOS-00135</t>
    </r>
  </si>
  <si>
    <r>
      <rPr>
        <sz val="11"/>
        <color rgb="FF000000"/>
        <rFont val="Calibri"/>
      </rPr>
      <t>At the command line, run the following command to verify auditd is configured to send an alert via syslog in the event of an audit processing failure:</t>
    </r>
    <r>
      <rPr>
        <sz val="11"/>
        <color rgb="FF000000"/>
        <rFont val="Calibri"/>
      </rPr>
      <t xml:space="preserve">
</t>
    </r>
    <r>
      <rPr>
        <sz val="11"/>
        <color rgb="FF000000"/>
        <rFont val="Calibri"/>
      </rPr>
      <t># grep -E "^disk_full_action|^disk_error_action|^admin_space_left_action" /etc/audit/auditd.conf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admin_space_left_action = SYSLOG</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disk_error_action = SYSLOG</t>
    </r>
    <r>
      <rPr>
        <sz val="11"/>
        <color rgb="FF000000"/>
        <rFont val="Calibri"/>
      </rPr>
      <t xml:space="preserve">
</t>
    </r>
    <r>
      <rPr>
        <sz val="11"/>
        <color rgb="FF000000"/>
        <rFont val="Calibri"/>
      </rPr>
      <t>If "disk_full_action", "disk_error_action", and "admin_space_left_action" are not set to SYSLOG or are missing, this is a finding.</t>
    </r>
  </si>
  <si>
    <t>V-258811</t>
  </si>
  <si>
    <r>
      <rPr>
        <sz val="11"/>
        <rFont val="Calibri"/>
      </rPr>
      <t>The Photon operating system must protect audit logs from unauthorized access.</t>
    </r>
  </si>
  <si>
    <r>
      <rPr>
        <sz val="11"/>
        <color rgb="FF000000"/>
        <rFont val="Calibri"/>
      </rPr>
      <t>At the command line, run the following commands:</t>
    </r>
    <r>
      <rPr>
        <sz val="11"/>
        <color rgb="FF000000"/>
        <rFont val="Calibri"/>
      </rPr>
      <t xml:space="preserve">
</t>
    </r>
    <r>
      <rPr>
        <sz val="11"/>
        <color rgb="FF000000"/>
        <rFont val="Calibri"/>
      </rPr>
      <t>#  chmod 0600 &lt;audit log file&gt;</t>
    </r>
    <r>
      <rPr>
        <sz val="11"/>
        <color rgb="FF000000"/>
        <rFont val="Calibri"/>
      </rPr>
      <t xml:space="preserve">
</t>
    </r>
    <r>
      <rPr>
        <sz val="11"/>
        <color rgb="FF000000"/>
        <rFont val="Calibri"/>
      </rPr>
      <t>#  chown root:root &lt;audit log file&gt;</t>
    </r>
    <r>
      <rPr>
        <sz val="11"/>
        <color rgb="FF000000"/>
        <rFont val="Calibri"/>
      </rPr>
      <t xml:space="preserve">
</t>
    </r>
    <r>
      <rPr>
        <sz val="11"/>
        <color rgb="FF000000"/>
        <rFont val="Calibri"/>
      </rPr>
      <t>Replace &lt;audit log file&gt; with the target log file.</t>
    </r>
    <r>
      <rPr>
        <sz val="11"/>
        <color rgb="FF000000"/>
        <rFont val="Calibri"/>
      </rPr>
      <t xml:space="preserve">
</t>
    </r>
    <r>
      <rPr>
        <sz val="11"/>
        <color rgb="FF000000"/>
        <rFont val="Calibri"/>
      </rPr>
      <t>Note: If "log_group" is configured in the auditd.conf file and set to something other than "root", the permissions changes will not be persistent.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</si>
  <si>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</si>
  <si>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At the command line, run the following command to find the current auditd log location:</t>
    </r>
    <r>
      <rPr>
        <sz val="11"/>
        <color rgb="FF000000"/>
        <rFont val="Calibri"/>
      </rPr>
      <t xml:space="preserve">
</t>
    </r>
    <r>
      <rPr>
        <sz val="11"/>
        <color rgb="FF000000"/>
        <rFont val="Calibri"/>
      </rPr>
      <t># grep -iw log_file /etc/audit/auditd.conf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At the command line, run the following command using the file found in the previous step to verify auditd logs are protected from authorized access:</t>
    </r>
    <r>
      <rPr>
        <sz val="11"/>
        <color rgb="FF000000"/>
        <rFont val="Calibri"/>
      </rPr>
      <t xml:space="preserve">
</t>
    </r>
    <r>
      <rPr>
        <sz val="11"/>
        <color rgb="FF000000"/>
        <rFont val="Calibri"/>
      </rPr>
      <t># stat -c "%n %U:%G %a" /var/log/audit/audit.log</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/var/log/audit/audit.log root:root 600</t>
    </r>
    <r>
      <rPr>
        <sz val="11"/>
        <color rgb="FF000000"/>
        <rFont val="Calibri"/>
      </rPr>
      <t xml:space="preserve">
</t>
    </r>
    <r>
      <rPr>
        <sz val="11"/>
        <color rgb="FF000000"/>
        <rFont val="Calibri"/>
      </rPr>
      <t>If the audit log file does not have permissions set to "0600", this is a finding.</t>
    </r>
    <r>
      <rPr>
        <sz val="11"/>
        <color rgb="FF000000"/>
        <rFont val="Calibri"/>
      </rPr>
      <t xml:space="preserve">
</t>
    </r>
    <r>
      <rPr>
        <sz val="11"/>
        <color rgb="FF000000"/>
        <rFont val="Calibri"/>
      </rPr>
      <t>If the audit log file is not owned by root, this is a finding.</t>
    </r>
    <r>
      <rPr>
        <sz val="11"/>
        <color rgb="FF000000"/>
        <rFont val="Calibri"/>
      </rPr>
      <t xml:space="preserve">
</t>
    </r>
    <r>
      <rPr>
        <sz val="11"/>
        <color rgb="FF000000"/>
        <rFont val="Calibri"/>
      </rPr>
      <t>If the audit log file is not group owned by root, this is a finding.</t>
    </r>
  </si>
  <si>
    <t>V-258812</t>
  </si>
  <si>
    <r>
      <rPr>
        <sz val="11"/>
        <rFont val="Calibri"/>
      </rPr>
      <t>The Photon operating system must allow only authorized users to configure the auditd service.</t>
    </r>
  </si>
  <si>
    <r>
      <rPr>
        <sz val="11"/>
        <color rgb="FF000000"/>
        <rFont val="Calibri"/>
      </rPr>
      <t>At the command line, run the following commands:</t>
    </r>
    <r>
      <rPr>
        <sz val="11"/>
        <color rgb="FF000000"/>
        <rFont val="Calibri"/>
      </rPr>
      <t xml:space="preserve">
</t>
    </r>
    <r>
      <rPr>
        <sz val="11"/>
        <color rgb="FF000000"/>
        <rFont val="Calibri"/>
      </rPr>
      <t>#  chmod 0640 &lt;audit file&gt;</t>
    </r>
    <r>
      <rPr>
        <sz val="11"/>
        <color rgb="FF000000"/>
        <rFont val="Calibri"/>
      </rPr>
      <t xml:space="preserve">
</t>
    </r>
    <r>
      <rPr>
        <sz val="11"/>
        <color rgb="FF000000"/>
        <rFont val="Calibri"/>
      </rPr>
      <t>#  chown root:root &lt;audit file&gt;</t>
    </r>
    <r>
      <rPr>
        <sz val="11"/>
        <color rgb="FF000000"/>
        <rFont val="Calibri"/>
      </rPr>
      <t xml:space="preserve">
</t>
    </r>
    <r>
      <rPr>
        <sz val="11"/>
        <color rgb="FF000000"/>
        <rFont val="Calibri"/>
      </rPr>
      <t>Replace &lt;audit file&gt; with the target file.</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</si>
  <si>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</si>
  <si>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At the command line, run the following command to verify permissions on auditd configuration and rules files:</t>
    </r>
    <r>
      <rPr>
        <sz val="11"/>
        <color rgb="FF000000"/>
        <rFont val="Calibri"/>
      </rPr>
      <t xml:space="preserve">
</t>
    </r>
    <r>
      <rPr>
        <sz val="11"/>
        <color rgb="FF000000"/>
        <rFont val="Calibri"/>
      </rPr>
      <t># find /etc/audit/* -type f -exec stat -c "%n %U:%G %a" {} $1\;</t>
    </r>
    <r>
      <rPr>
        <sz val="11"/>
        <color rgb="FF000000"/>
        <rFont val="Calibri"/>
      </rPr>
      <t xml:space="preserve">
</t>
    </r>
    <r>
      <rPr>
        <sz val="11"/>
        <color rgb="FF000000"/>
        <rFont val="Calibri"/>
      </rPr>
      <t>If any files are returned with permissions more permissive than "0640", this is a finding.</t>
    </r>
    <r>
      <rPr>
        <sz val="11"/>
        <color rgb="FF000000"/>
        <rFont val="Calibri"/>
      </rPr>
      <t xml:space="preserve">
</t>
    </r>
    <r>
      <rPr>
        <sz val="11"/>
        <color rgb="FF000000"/>
        <rFont val="Calibri"/>
      </rPr>
      <t>If any files are returned not owned by root, this is a finding.</t>
    </r>
    <r>
      <rPr>
        <sz val="11"/>
        <color rgb="FF000000"/>
        <rFont val="Calibri"/>
      </rPr>
      <t xml:space="preserve">
</t>
    </r>
    <r>
      <rPr>
        <sz val="11"/>
        <color rgb="FF000000"/>
        <rFont val="Calibri"/>
      </rPr>
      <t>If any files are returned not group owned by root, this is a finding.</t>
    </r>
  </si>
  <si>
    <t>V-258813</t>
  </si>
  <si>
    <r>
      <rPr>
        <sz val="11"/>
        <rFont val="Calibri"/>
      </rPr>
      <t>The Photon operating system must generate audit records when successful/unsuccessful attempts to access privileges occur.</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</si>
  <si>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-a always,exit -F arch=b64 -S chmod,fchmod,chown,fchown,lchown,setxattr,lsetxattr,fsetxattr,removexattr,lremovexattr,fremovexattr,fchownat,fchmodat -F auid&gt;=1000 -F auid!=unset -F key=perm_mod</t>
    </r>
    <r>
      <rPr>
        <sz val="11"/>
        <color rgb="FF000000"/>
        <rFont val="Calibri"/>
      </rPr>
      <t xml:space="preserve">
</t>
    </r>
    <r>
      <rPr>
        <sz val="11"/>
        <color rgb="FF000000"/>
        <rFont val="Calibri"/>
      </rPr>
      <t>-a always,exit -F arch=b64 -S chmod,fchmod,chown,fchown,lchown,setxattr,lsetxattr,fsetxattr,removexattr,lremovexattr,fremovexattr,fchownat,fchmodat -F auid=0 -F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auid&gt;=1000 -F auid!=unset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auid=0 -F key=perm_mod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</si>
  <si>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The changing of file permissions could indicate that a user is attempting to gain access to information that would otherwise be disallowed. Auditing DAC modifications can facilitate the identification of patterns of abuse among both authorized and unauthorized users.</t>
    </r>
    <r>
      <rPr>
        <sz val="11"/>
        <color rgb="FF000000"/>
        <rFont val="Calibri"/>
      </rPr>
      <t xml:space="preserve">
</t>
    </r>
    <r>
      <rPr>
        <sz val="11"/>
        <color rgb="FF000000"/>
        <rFont val="Calibri"/>
      </rPr>
      <t>Satisfies: SRG-OS-000064-GPOS-00033, SRG-OS-000462-GPOS-00206, SRG-OS-000466-GPOS-00210, SRG-OS-000468-GPOS-00212, SRG-OS-000474-GPOS-00219</t>
    </r>
  </si>
  <si>
    <r>
      <rPr>
        <sz val="11"/>
        <color rgb="FF000000"/>
        <rFont val="Calibri"/>
      </rPr>
      <t>At the command line, run the following command to verify an audit rule exists to audit account creations:</t>
    </r>
    <r>
      <rPr>
        <sz val="11"/>
        <color rgb="FF000000"/>
        <rFont val="Calibri"/>
      </rPr>
      <t xml:space="preserve">
</t>
    </r>
    <r>
      <rPr>
        <sz val="11"/>
        <color rgb="FF000000"/>
        <rFont val="Calibri"/>
      </rPr>
      <t># auditctl -l | grep chmod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arch=b64 -S chmod,fchmod,chown,fchown,lchown,setxattr,lsetxattr,fsetxattr,removexattr,lremovexattr,fremovexattr,fchownat,fchmodat -F auid&gt;=1000 -F auid!=-1 -F key=perm_mod</t>
    </r>
    <r>
      <rPr>
        <sz val="11"/>
        <color rgb="FF000000"/>
        <rFont val="Calibri"/>
      </rPr>
      <t xml:space="preserve">
</t>
    </r>
    <r>
      <rPr>
        <sz val="11"/>
        <color rgb="FF000000"/>
        <rFont val="Calibri"/>
      </rPr>
      <t>-a always,exit -F arch=b64 -S chmod,fchmod,chown,fchown,lchown,setxattr,lsetxattr,fsetxattr,removexattr,lremovexattr,fremovexattr,fchownat,fchmodat -F auid=0 -F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auid&gt;=1000 -F auid!=-1 -F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auid=0 -F key=perm_mod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r>
      <rPr>
        <sz val="11"/>
        <color rgb="FF000000"/>
        <rFont val="Calibri"/>
      </rPr>
      <t xml:space="preserve">
</t>
    </r>
    <r>
      <rPr>
        <sz val="11"/>
        <color rgb="FF000000"/>
        <rFont val="Calibri"/>
      </rPr>
      <t>Note: auid!=-1, auid!=4294967295, auid!=unset are functionally equivalent in this check and the output of the above commands may be displayed in either format.</t>
    </r>
  </si>
  <si>
    <t>V-258814</t>
  </si>
  <si>
    <r>
      <rPr>
        <sz val="11"/>
        <rFont val="Calibri"/>
      </rPr>
      <t>The Photon operating system must enforce password complexity by requiring that at least one uppercase character be used.</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</si>
  <si>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"ucredit" option set to "-1"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</si>
  <si>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</si>
  <si>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At the command line, run the following command to verify at least one uppercase character be used:</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"ucredit" option is not &lt; 0, is missing or commented out, this is a finding.</t>
    </r>
  </si>
  <si>
    <t>V-258815</t>
  </si>
  <si>
    <r>
      <rPr>
        <sz val="11"/>
        <rFont val="Calibri"/>
      </rPr>
      <t>The Photon operating system must enforce password complexity by requiring that at least one lowercase character be used.</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</si>
  <si>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"lcredit" option set to "-1"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</si>
  <si>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 to verify at least one lowercase character be used:</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"lcredit" option is not &lt; 0, is missing or commented out, this is a finding.</t>
    </r>
  </si>
  <si>
    <t>V-258816</t>
  </si>
  <si>
    <r>
      <rPr>
        <sz val="11"/>
        <rFont val="Calibri"/>
      </rPr>
      <t>The Photon operating system must enforce password complexity by requiring that at least one numeric character be used.</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</si>
  <si>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"dcredit" option set to "-1"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</si>
  <si>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 to verify at least one numeric character be used:</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"dcredit" option is not &lt; 0, is missing or commented out, this is a finding.</t>
    </r>
  </si>
  <si>
    <t>V-258817</t>
  </si>
  <si>
    <r>
      <rPr>
        <sz val="11"/>
        <rFont val="Calibri"/>
      </rPr>
      <t>The Photon operating system must require the change of at least eight characters when passwords are changed.</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</si>
  <si>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"difok" option set to "8"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</si>
  <si>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</si>
  <si>
    <r>
      <rPr>
        <sz val="11"/>
        <color rgb="FF000000"/>
        <rFont val="Calibri"/>
      </rPr>
      <t>At the command line, run the following command to verify at least eight different characters be used:</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"difok" option is not &gt;= 8, is missing or commented out, this is a finding.</t>
    </r>
  </si>
  <si>
    <t>V-258818</t>
  </si>
  <si>
    <r>
      <rPr>
        <sz val="11"/>
        <rFont val="Calibri"/>
      </rPr>
      <t>The operating system must store only encrypted representations of passwords.</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</si>
  <si>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</si>
  <si>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</si>
  <si>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At the command line, run the following command to verify passwords are stored with only encrypted representations:</t>
    </r>
    <r>
      <rPr>
        <sz val="11"/>
        <color rgb="FF000000"/>
        <rFont val="Calibri"/>
      </rPr>
      <t xml:space="preserve">
</t>
    </r>
    <r>
      <rPr>
        <sz val="11"/>
        <color rgb="FF000000"/>
        <rFont val="Calibri"/>
      </rPr>
      <t># grep ^ENCRYPT_METHOD /etc/login.defs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"ENCRYPT_METHOD" option is not set to "SHA512", is missing or commented out, this is a finding.</t>
    </r>
  </si>
  <si>
    <t>V-258819</t>
  </si>
  <si>
    <r>
      <rPr>
        <sz val="11"/>
        <rFont val="Calibri"/>
      </rPr>
      <t>The Photon operating system must not have the telnet package installed.</t>
    </r>
  </si>
  <si>
    <r>
      <rPr>
        <sz val="11"/>
        <color rgb="FF000000"/>
        <rFont val="Calibri"/>
      </rPr>
      <t>At the command line, run the following command:</t>
    </r>
    <r>
      <rPr>
        <sz val="11"/>
        <color rgb="FF000000"/>
        <rFont val="Calibri"/>
      </rPr>
      <t xml:space="preserve">
</t>
    </r>
    <r>
      <rPr>
        <sz val="11"/>
        <color rgb="FF000000"/>
        <rFont val="Calibri"/>
      </rPr>
      <t># tdnf remove &lt;package name&gt;</t>
    </r>
  </si>
  <si>
    <r>
      <rPr>
        <sz val="11"/>
        <color rgb="FF000000"/>
        <rFont val="Calibri"/>
      </rPr>
      <t>At the command line, run the following command to verify telnet is not installed:</t>
    </r>
    <r>
      <rPr>
        <sz val="11"/>
        <color rgb="FF000000"/>
        <rFont val="Calibri"/>
      </rPr>
      <t xml:space="preserve">
</t>
    </r>
    <r>
      <rPr>
        <sz val="11"/>
        <color rgb="FF000000"/>
        <rFont val="Calibri"/>
      </rPr>
      <t># rpm -qa | grep telnet</t>
    </r>
    <r>
      <rPr>
        <sz val="11"/>
        <color rgb="FF000000"/>
        <rFont val="Calibri"/>
      </rPr>
      <t xml:space="preserve">
</t>
    </r>
    <r>
      <rPr>
        <sz val="11"/>
        <color rgb="FF000000"/>
        <rFont val="Calibri"/>
      </rPr>
      <t>If any results are returned indicating telnet is installed, this is a finding.</t>
    </r>
  </si>
  <si>
    <t>V-258820</t>
  </si>
  <si>
    <r>
      <rPr>
        <sz val="11"/>
        <rFont val="Calibri"/>
      </rPr>
      <t>The Photon operating system must enforce one day as the minimum password lifetime.</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</si>
  <si>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 xml:space="preserve">Add or update the following line: </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</si>
  <si>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</si>
  <si>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At the command line, run the following command to verify one day as the minimum password lifetime:</t>
    </r>
    <r>
      <rPr>
        <sz val="11"/>
        <color rgb="FF000000"/>
        <rFont val="Calibri"/>
      </rPr>
      <t xml:space="preserve">
</t>
    </r>
    <r>
      <rPr>
        <sz val="11"/>
        <color rgb="FF000000"/>
        <rFont val="Calibri"/>
      </rPr>
      <t># grep '^PASS_MIN_DAYS' /etc/login.defs</t>
    </r>
    <r>
      <rPr>
        <sz val="11"/>
        <color rgb="FF000000"/>
        <rFont val="Calibri"/>
      </rPr>
      <t xml:space="preserve">
</t>
    </r>
    <r>
      <rPr>
        <sz val="11"/>
        <color rgb="FF000000"/>
        <rFont val="Calibri"/>
      </rPr>
      <t>If "PASS_MIN_DAYS" is not set to 1, is missing or commented out, this is a finding.</t>
    </r>
  </si>
  <si>
    <t>V-258821</t>
  </si>
  <si>
    <r>
      <rPr>
        <sz val="11"/>
        <rFont val="Calibri"/>
      </rPr>
      <t>The Photon operating systems must enforce a 90-day maximum password lifetime restriction.</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</si>
  <si>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 xml:space="preserve">Add or update the following line: </t>
    </r>
    <r>
      <rPr>
        <sz val="11"/>
        <color rgb="FF000000"/>
        <rFont val="Calibri"/>
      </rPr>
      <t xml:space="preserve">
</t>
    </r>
    <r>
      <rPr>
        <sz val="11"/>
        <color rgb="FF000000"/>
        <rFont val="Calibri"/>
      </rPr>
      <t>PASS_MAX_DAYS 90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</si>
  <si>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</si>
  <si>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At the command line, run the following command to verify a 90-day maximum password lifetime restriction:</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If "PASS_MAX_DAYS" is not set to &lt;= 90, is missing or commented out, this is a finding.</t>
    </r>
    <r>
      <rPr>
        <sz val="11"/>
        <color rgb="FF000000"/>
        <rFont val="Calibri"/>
      </rPr>
      <t xml:space="preserve">
</t>
    </r>
    <r>
      <rPr>
        <sz val="11"/>
        <color rgb="FF000000"/>
        <rFont val="Calibri"/>
      </rPr>
      <t>If "PASS_MAX_DAYS" is disabled or set to -1, this is a finding.</t>
    </r>
  </si>
  <si>
    <t>V-258822</t>
  </si>
  <si>
    <r>
      <rPr>
        <sz val="11"/>
        <rFont val="Calibri"/>
      </rPr>
      <t>The Photon operating system must prohibit password reuse for a minimum of five generations.</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</si>
  <si>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pam_pwhistory.so line to have the "remember" option set to 5 or greater as follows:</t>
    </r>
    <r>
      <rPr>
        <sz val="11"/>
        <color rgb="FF000000"/>
        <rFont val="Calibri"/>
      </rPr>
      <t xml:space="preserve">
</t>
    </r>
    <r>
      <rPr>
        <sz val="11"/>
        <color rgb="FF000000"/>
        <rFont val="Calibri"/>
      </rPr>
      <t>password required pam_pwhistory.so remember=5 retry=3 enforce_for_root use_authtok</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</si>
  <si>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</si>
  <si>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At the command line, run the following commands to verify passwords are not reused for a minimum of five generations:</t>
    </r>
    <r>
      <rPr>
        <sz val="11"/>
        <color rgb="FF000000"/>
        <rFont val="Calibri"/>
      </rPr>
      <t xml:space="preserve">
</t>
    </r>
    <r>
      <rPr>
        <sz val="11"/>
        <color rgb="FF000000"/>
        <rFont val="Calibri"/>
      </rPr>
      <t># grep '^password.*pam_pwhistory.so'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required pam_pwhistory.so remember=5 retry=3 enforce_for_root use_authtok</t>
    </r>
    <r>
      <rPr>
        <sz val="11"/>
        <color rgb="FF000000"/>
        <rFont val="Calibri"/>
      </rPr>
      <t xml:space="preserve">
</t>
    </r>
    <r>
      <rPr>
        <sz val="11"/>
        <color rgb="FF000000"/>
        <rFont val="Calibri"/>
      </rPr>
      <t>If the "remember" option is not set to "5" or greater, this is a finding.</t>
    </r>
  </si>
  <si>
    <t>V-258823</t>
  </si>
  <si>
    <r>
      <rPr>
        <sz val="11"/>
        <rFont val="Calibri"/>
      </rPr>
      <t>The Photon operating system must enforce a minimum 15-character password length.</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</si>
  <si>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"minlen" option set to "15"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</si>
  <si>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</si>
  <si>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At the command line, run the following command to verify a minimum 15-character password length:</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"minlen" option is not &gt;= 15, is missing or commented out, this is a finding.</t>
    </r>
  </si>
  <si>
    <t>V-258824</t>
  </si>
  <si>
    <r>
      <rPr>
        <sz val="11"/>
        <rFont val="Calibri"/>
      </rPr>
      <t>The Photon operating system must require authentication upon booting into single-user and maintenance modes.</t>
    </r>
  </si>
  <si>
    <r>
      <rPr>
        <sz val="11"/>
        <color rgb="FF000000"/>
        <rFont val="Calibri"/>
      </rPr>
      <t>Before proceeding, ensure a snapshot is taken to rollback if needed.</t>
    </r>
    <r>
      <rPr>
        <sz val="11"/>
        <color rgb="FF000000"/>
        <rFont val="Calibri"/>
      </rPr>
      <t xml:space="preserve">
</t>
    </r>
    <r>
      <rPr>
        <sz val="11"/>
        <color rgb="FF000000"/>
        <rFont val="Calibri"/>
      </rPr>
      <t>At the command line, run the following command to generate a grub password:</t>
    </r>
    <r>
      <rPr>
        <sz val="11"/>
        <color rgb="FF000000"/>
        <rFont val="Calibri"/>
      </rPr>
      <t xml:space="preserve">
</t>
    </r>
    <r>
      <rPr>
        <sz val="11"/>
        <color rgb="FF000000"/>
        <rFont val="Calibri"/>
      </rPr>
      <t># grub2-mkpasswd-pbkdf2</t>
    </r>
    <r>
      <rPr>
        <sz val="11"/>
        <color rgb="FF000000"/>
        <rFont val="Calibri"/>
      </rPr>
      <t xml:space="preserve">
</t>
    </r>
    <r>
      <rPr>
        <sz val="11"/>
        <color rgb="FF000000"/>
        <rFont val="Calibri"/>
      </rPr>
      <t>Enter a secure password and ensure this password is stored for break-glass situations. Users will not be able to recover the root account without knowing this separate password. Copy the resulting encrypted string.</t>
    </r>
    <r>
      <rPr>
        <sz val="11"/>
        <color rgb="FF000000"/>
        <rFont val="Calibri"/>
      </rPr>
      <t xml:space="preserve">
</t>
    </r>
    <r>
      <rPr>
        <sz val="11"/>
        <color rgb="FF000000"/>
        <rFont val="Calibri"/>
      </rPr>
      <t>An example string is below:</t>
    </r>
    <r>
      <rPr>
        <sz val="11"/>
        <color rgb="FF000000"/>
        <rFont val="Calibri"/>
      </rPr>
      <t xml:space="preserve">
</t>
    </r>
    <r>
      <rPr>
        <sz val="11"/>
        <color rgb="FF000000"/>
        <rFont val="Calibri"/>
      </rPr>
      <t>grub.pbkdf2.sha512.10000.983A13DF3C51BB2B5130F0B86DDBF0DEA1AAF766BD1F16B7840F79CE3E35494C4B99F505C99C150071E563DF1D7FE1F45456D5960C4C79DAB6C49298B02A5558.5B2C49E12D43CC5A876F6738462DE4EFC24939D4BE486CDB72CFBCD87FDE93FBAFCB817E01B90F23E53C2502C3230502BC3113BE4F80B0AFC0EE956E735F7F86</t>
    </r>
    <r>
      <rPr>
        <sz val="11"/>
        <color rgb="FF000000"/>
        <rFont val="Calibri"/>
      </rPr>
      <t xml:space="preserve">
</t>
    </r>
    <r>
      <rPr>
        <sz val="11"/>
        <color rgb="FF000000"/>
        <rFont val="Calibri"/>
      </rPr>
      <t>Note: The grub2 package must be installed to generate a password for grub.</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/boot/grub2/grub.cfg</t>
    </r>
    <r>
      <rPr>
        <sz val="11"/>
        <color rgb="FF000000"/>
        <rFont val="Calibri"/>
      </rPr>
      <t xml:space="preserve">
</t>
    </r>
    <r>
      <rPr>
        <sz val="11"/>
        <color rgb="FF000000"/>
        <rFont val="Calibri"/>
      </rPr>
      <t>Find the line that begins with "set rootpartition". Below this line, paste the following on its own line:</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Note: The superusers name can be a value other than root and is not tied to an OS account.</t>
    </r>
    <r>
      <rPr>
        <sz val="11"/>
        <color rgb="FF000000"/>
        <rFont val="Calibri"/>
      </rPr>
      <t xml:space="preserve">
</t>
    </r>
    <r>
      <rPr>
        <sz val="11"/>
        <color rgb="FF000000"/>
        <rFont val="Calibri"/>
      </rPr>
      <t>Below this paste the following, substituting the user's own encrypted string from the steps above:</t>
    </r>
    <r>
      <rPr>
        <sz val="11"/>
        <color rgb="FF000000"/>
        <rFont val="Calibri"/>
      </rPr>
      <t xml:space="preserve">
</t>
    </r>
    <r>
      <rPr>
        <sz val="11"/>
        <color rgb="FF000000"/>
        <rFont val="Calibri"/>
      </rPr>
      <t>password_pbkdf2 root &lt;YOUR-LONG-STRING-FROM-ABOVE&gt;</t>
    </r>
    <r>
      <rPr>
        <sz val="11"/>
        <color rgb="FF000000"/>
        <rFont val="Calibri"/>
      </rPr>
      <t xml:space="preserve">
</t>
    </r>
    <r>
      <rPr>
        <sz val="11"/>
        <color rgb="FF000000"/>
        <rFont val="Calibri"/>
      </rPr>
      <t>Next edit the default Photon menuentry block with the "--unrestricted" parameter so that it will continue to boot without prompting for credentials, for example:</t>
    </r>
    <r>
      <rPr>
        <sz val="11"/>
        <color rgb="FF000000"/>
        <rFont val="Calibri"/>
      </rPr>
      <t xml:space="preserve">
</t>
    </r>
    <r>
      <rPr>
        <sz val="11"/>
        <color rgb="FF000000"/>
        <rFont val="Calibri"/>
      </rPr>
      <t>menuentry "Photon" --unrestricted {</t>
    </r>
    <r>
      <rPr>
        <sz val="11"/>
        <color rgb="FF000000"/>
        <rFont val="Calibri"/>
      </rPr>
      <t xml:space="preserve">
</t>
    </r>
    <r>
      <rPr>
        <sz val="11"/>
        <color rgb="FF000000"/>
        <rFont val="Calibri"/>
      </rPr>
      <t xml:space="preserve">    linux /boot/$photon_linux root=$rootpartition $photon_cmdline $systemd_cmdline audit=1</t>
    </r>
    <r>
      <rPr>
        <sz val="11"/>
        <color rgb="FF000000"/>
        <rFont val="Calibri"/>
      </rPr>
      <t xml:space="preserve">
</t>
    </r>
    <r>
      <rPr>
        <sz val="11"/>
        <color rgb="FF000000"/>
        <rFont val="Calibri"/>
      </rPr>
      <t xml:space="preserve">    if [ -f /boot/$photon_initrd ]; then</t>
    </r>
    <r>
      <rPr>
        <sz val="11"/>
        <color rgb="FF000000"/>
        <rFont val="Calibri"/>
      </rPr>
      <t xml:space="preserve">
</t>
    </r>
    <r>
      <rPr>
        <sz val="11"/>
        <color rgb="FF000000"/>
        <rFont val="Calibri"/>
      </rPr>
      <t xml:space="preserve">        initrd /boot/$photon_initrd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When booting now, if users press "e" when the Photon splash screen appears, users will be prompted for credentials before being presented the option to edit the boot loader before system startup.</t>
    </r>
    <r>
      <rPr>
        <sz val="11"/>
        <color rgb="FF000000"/>
        <rFont val="Calibri"/>
      </rPr>
      <t xml:space="preserve">
</t>
    </r>
    <r>
      <rPr>
        <sz val="11"/>
        <color rgb="FF000000"/>
        <rFont val="Calibri"/>
      </rPr>
      <t>Note: Photon does not support building grub changes via grub2-mkconfig.</t>
    </r>
  </si>
  <si>
    <r>
      <rPr>
        <sz val="11"/>
        <color rgb="FF000000"/>
        <rFont val="Calibri"/>
      </rPr>
      <t>If the system does not require authentication before it boots into single-user mode, anyone with console access to the system can trivially access all files on the system. GRUB2 is the boot loader for Photon OS and can be configured to require a password to boot into single-user mode or make modifications to the boot menu.</t>
    </r>
    <r>
      <rPr>
        <sz val="11"/>
        <color rgb="FF000000"/>
        <rFont val="Calibri"/>
      </rPr>
      <t xml:space="preserve">
</t>
    </r>
    <r>
      <rPr>
        <sz val="11"/>
        <color rgb="FF000000"/>
        <rFont val="Calibri"/>
      </rPr>
      <t>Note: Photon does not support building grub changes via grub2-mkconfig.</t>
    </r>
  </si>
  <si>
    <r>
      <rPr>
        <sz val="11"/>
        <color rgb="FF000000"/>
        <rFont val="Calibri"/>
      </rPr>
      <t>At the command line, run the following command to verify a password is required to edit the grub bootloader to boot into single-user mode:</t>
    </r>
    <r>
      <rPr>
        <sz val="11"/>
        <color rgb="FF000000"/>
        <rFont val="Calibri"/>
      </rPr>
      <t xml:space="preserve">
</t>
    </r>
    <r>
      <rPr>
        <sz val="11"/>
        <color rgb="FF000000"/>
        <rFont val="Calibri"/>
      </rPr>
      <t># grep -E "^set\ssuperusers|^password_pbkdf2" /boot/grub2/grub.cfg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password_pbkdf2 root grub.pbkdf2.sha512.[password_hash]</t>
    </r>
    <r>
      <rPr>
        <sz val="11"/>
        <color rgb="FF000000"/>
        <rFont val="Calibri"/>
      </rPr>
      <t xml:space="preserve">
</t>
    </r>
    <r>
      <rPr>
        <sz val="11"/>
        <color rgb="FF000000"/>
        <rFont val="Calibri"/>
      </rPr>
      <t>If superusers is not set, this is a finding.</t>
    </r>
    <r>
      <rPr>
        <sz val="11"/>
        <color rgb="FF000000"/>
        <rFont val="Calibri"/>
      </rPr>
      <t xml:space="preserve">
</t>
    </r>
    <r>
      <rPr>
        <sz val="11"/>
        <color rgb="FF000000"/>
        <rFont val="Calibri"/>
      </rPr>
      <t>If a password is not set for the super user, this is a finding.</t>
    </r>
  </si>
  <si>
    <t>V-258825</t>
  </si>
  <si>
    <r>
      <rPr>
        <sz val="11"/>
        <rFont val="Calibri"/>
      </rPr>
      <t>The Photon operating system must disable unnecessary kernel modules.</t>
    </r>
  </si>
  <si>
    <r>
      <rPr>
        <sz val="11"/>
        <color rgb="FF000000"/>
        <rFont val="Calibri"/>
      </rPr>
      <t>Navigate to and open:</t>
    </r>
    <r>
      <rPr>
        <sz val="11"/>
        <color rgb="FF000000"/>
        <rFont val="Calibri"/>
      </rPr>
      <t xml:space="preserve">
</t>
    </r>
    <r>
      <rPr>
        <sz val="11"/>
        <color rgb="FF000000"/>
        <rFont val="Calibri"/>
      </rPr>
      <t>/etc/modprobe.d/modprobe.conf</t>
    </r>
    <r>
      <rPr>
        <sz val="11"/>
        <color rgb="FF000000"/>
        <rFont val="Calibri"/>
      </rPr>
      <t xml:space="preserve">
</t>
    </r>
    <r>
      <rPr>
        <sz val="11"/>
        <color rgb="FF000000"/>
        <rFont val="Calibri"/>
      </rPr>
      <t>Set the contents as follows:</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install dccp_ipv4 /bin/false</t>
    </r>
    <r>
      <rPr>
        <sz val="11"/>
        <color rgb="FF000000"/>
        <rFont val="Calibri"/>
      </rPr>
      <t xml:space="preserve">
</t>
    </r>
    <r>
      <rPr>
        <sz val="11"/>
        <color rgb="FF000000"/>
        <rFont val="Calibri"/>
      </rPr>
      <t>install dccp_ipv6 /bin/false</t>
    </r>
    <r>
      <rPr>
        <sz val="11"/>
        <color rgb="FF000000"/>
        <rFont val="Calibri"/>
      </rPr>
      <t xml:space="preserve">
</t>
    </r>
    <r>
      <rPr>
        <sz val="11"/>
        <color rgb="FF000000"/>
        <rFont val="Calibri"/>
      </rPr>
      <t>install ipx /bin/false</t>
    </r>
    <r>
      <rPr>
        <sz val="11"/>
        <color rgb="FF000000"/>
        <rFont val="Calibri"/>
      </rPr>
      <t xml:space="preserve">
</t>
    </r>
    <r>
      <rPr>
        <sz val="11"/>
        <color rgb="FF000000"/>
        <rFont val="Calibri"/>
      </rPr>
      <t>install appletalk /bin/false</t>
    </r>
    <r>
      <rPr>
        <sz val="11"/>
        <color rgb="FF000000"/>
        <rFont val="Calibri"/>
      </rPr>
      <t xml:space="preserve">
</t>
    </r>
    <r>
      <rPr>
        <sz val="11"/>
        <color rgb="FF000000"/>
        <rFont val="Calibri"/>
      </rPr>
      <t>install decnet /bin/false</t>
    </r>
    <r>
      <rPr>
        <sz val="11"/>
        <color rgb="FF000000"/>
        <rFont val="Calibri"/>
      </rPr>
      <t xml:space="preserve">
</t>
    </r>
    <r>
      <rPr>
        <sz val="11"/>
        <color rgb="FF000000"/>
        <rFont val="Calibri"/>
      </rPr>
      <t>install rds /bin/false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install usb_storage /bin/false</t>
    </r>
    <r>
      <rPr>
        <sz val="11"/>
        <color rgb="FF000000"/>
        <rFont val="Calibri"/>
      </rPr>
      <t xml:space="preserve">
</t>
    </r>
    <r>
      <rPr>
        <sz val="11"/>
        <color rgb="FF000000"/>
        <rFont val="Calibri"/>
      </rPr>
      <t>install ieee1394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install freevxfs /bin/false</t>
    </r>
    <r>
      <rPr>
        <sz val="11"/>
        <color rgb="FF000000"/>
        <rFont val="Calibri"/>
      </rPr>
      <t xml:space="preserve">
</t>
    </r>
    <r>
      <rPr>
        <sz val="11"/>
        <color rgb="FF000000"/>
        <rFont val="Calibri"/>
      </rPr>
      <t>install jffs2 /bin/false</t>
    </r>
    <r>
      <rPr>
        <sz val="11"/>
        <color rgb="FF000000"/>
        <rFont val="Calibri"/>
      </rPr>
      <t xml:space="preserve">
</t>
    </r>
    <r>
      <rPr>
        <sz val="11"/>
        <color rgb="FF000000"/>
        <rFont val="Calibri"/>
      </rPr>
      <t>install hfs /bin/false</t>
    </r>
    <r>
      <rPr>
        <sz val="11"/>
        <color rgb="FF000000"/>
        <rFont val="Calibri"/>
      </rPr>
      <t xml:space="preserve">
</t>
    </r>
    <r>
      <rPr>
        <sz val="11"/>
        <color rgb="FF000000"/>
        <rFont val="Calibri"/>
      </rPr>
      <t>install hfsplus /bin/false</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install udf /bin/false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</si>
  <si>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Satisfies: SRG-OS-000095-GPOS-00049, SRG-OS-000114-GPOS-00059</t>
    </r>
  </si>
  <si>
    <r>
      <rPr>
        <sz val="11"/>
        <color rgb="FF000000"/>
        <rFont val="Calibri"/>
      </rPr>
      <t>At the command line, run the following command to verify the following kernel modules are not loaded:</t>
    </r>
    <r>
      <rPr>
        <sz val="11"/>
        <color rgb="FF000000"/>
        <rFont val="Calibri"/>
      </rPr>
      <t xml:space="preserve">
</t>
    </r>
    <r>
      <rPr>
        <sz val="11"/>
        <color rgb="FF000000"/>
        <rFont val="Calibri"/>
      </rPr>
      <t># modprobe --showconfig | grep "^install" | grep "/bin"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install dccp_ipv4 /bin/false</t>
    </r>
    <r>
      <rPr>
        <sz val="11"/>
        <color rgb="FF000000"/>
        <rFont val="Calibri"/>
      </rPr>
      <t xml:space="preserve">
</t>
    </r>
    <r>
      <rPr>
        <sz val="11"/>
        <color rgb="FF000000"/>
        <rFont val="Calibri"/>
      </rPr>
      <t>install dccp_ipv6 /bin/false</t>
    </r>
    <r>
      <rPr>
        <sz val="11"/>
        <color rgb="FF000000"/>
        <rFont val="Calibri"/>
      </rPr>
      <t xml:space="preserve">
</t>
    </r>
    <r>
      <rPr>
        <sz val="11"/>
        <color rgb="FF000000"/>
        <rFont val="Calibri"/>
      </rPr>
      <t>install ipx /bin/false</t>
    </r>
    <r>
      <rPr>
        <sz val="11"/>
        <color rgb="FF000000"/>
        <rFont val="Calibri"/>
      </rPr>
      <t xml:space="preserve">
</t>
    </r>
    <r>
      <rPr>
        <sz val="11"/>
        <color rgb="FF000000"/>
        <rFont val="Calibri"/>
      </rPr>
      <t>install appletalk /bin/false</t>
    </r>
    <r>
      <rPr>
        <sz val="11"/>
        <color rgb="FF000000"/>
        <rFont val="Calibri"/>
      </rPr>
      <t xml:space="preserve">
</t>
    </r>
    <r>
      <rPr>
        <sz val="11"/>
        <color rgb="FF000000"/>
        <rFont val="Calibri"/>
      </rPr>
      <t>install decnet /bin/false</t>
    </r>
    <r>
      <rPr>
        <sz val="11"/>
        <color rgb="FF000000"/>
        <rFont val="Calibri"/>
      </rPr>
      <t xml:space="preserve">
</t>
    </r>
    <r>
      <rPr>
        <sz val="11"/>
        <color rgb="FF000000"/>
        <rFont val="Calibri"/>
      </rPr>
      <t>install rds /bin/false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install usb_storage /bin/false</t>
    </r>
    <r>
      <rPr>
        <sz val="11"/>
        <color rgb="FF000000"/>
        <rFont val="Calibri"/>
      </rPr>
      <t xml:space="preserve">
</t>
    </r>
    <r>
      <rPr>
        <sz val="11"/>
        <color rgb="FF000000"/>
        <rFont val="Calibri"/>
      </rPr>
      <t>install ieee1394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install freevxfs /bin/false</t>
    </r>
    <r>
      <rPr>
        <sz val="11"/>
        <color rgb="FF000000"/>
        <rFont val="Calibri"/>
      </rPr>
      <t xml:space="preserve">
</t>
    </r>
    <r>
      <rPr>
        <sz val="11"/>
        <color rgb="FF000000"/>
        <rFont val="Calibri"/>
      </rPr>
      <t>install jffs2 /bin/false</t>
    </r>
    <r>
      <rPr>
        <sz val="11"/>
        <color rgb="FF000000"/>
        <rFont val="Calibri"/>
      </rPr>
      <t xml:space="preserve">
</t>
    </r>
    <r>
      <rPr>
        <sz val="11"/>
        <color rgb="FF000000"/>
        <rFont val="Calibri"/>
      </rPr>
      <t>install hfs /bin/false</t>
    </r>
    <r>
      <rPr>
        <sz val="11"/>
        <color rgb="FF000000"/>
        <rFont val="Calibri"/>
      </rPr>
      <t xml:space="preserve">
</t>
    </r>
    <r>
      <rPr>
        <sz val="11"/>
        <color rgb="FF000000"/>
        <rFont val="Calibri"/>
      </rPr>
      <t>install hfsplus /bin/false</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install udf /bin/false</t>
    </r>
    <r>
      <rPr>
        <sz val="11"/>
        <color rgb="FF000000"/>
        <rFont val="Calibri"/>
      </rPr>
      <t xml:space="preserve">
</t>
    </r>
    <r>
      <rPr>
        <sz val="11"/>
        <color rgb="FF000000"/>
        <rFont val="Calibri"/>
      </rPr>
      <t>The output may include other statements outside of the expected result.</t>
    </r>
    <r>
      <rPr>
        <sz val="11"/>
        <color rgb="FF000000"/>
        <rFont val="Calibri"/>
      </rPr>
      <t xml:space="preserve">
</t>
    </r>
    <r>
      <rPr>
        <sz val="11"/>
        <color rgb="FF000000"/>
        <rFont val="Calibri"/>
      </rPr>
      <t>If the output does not include at least every statement in the expected result, this is a finding.</t>
    </r>
  </si>
  <si>
    <t>V-258826</t>
  </si>
  <si>
    <r>
      <rPr>
        <sz val="11"/>
        <rFont val="Calibri"/>
      </rPr>
      <t>The Photon operating system must not have duplicate User IDs (UIDs).</t>
    </r>
  </si>
  <si>
    <r>
      <rPr>
        <sz val="11"/>
        <color rgb="FF000000"/>
        <rFont val="Calibri"/>
      </rPr>
      <t>Navigate to and open:</t>
    </r>
    <r>
      <rPr>
        <sz val="11"/>
        <color rgb="FF000000"/>
        <rFont val="Calibri"/>
      </rPr>
      <t xml:space="preserve">
</t>
    </r>
    <r>
      <rPr>
        <sz val="11"/>
        <color rgb="FF000000"/>
        <rFont val="Calibri"/>
      </rPr>
      <t>/etc/passwd</t>
    </r>
    <r>
      <rPr>
        <sz val="11"/>
        <color rgb="FF000000"/>
        <rFont val="Calibri"/>
      </rPr>
      <t xml:space="preserve">
</t>
    </r>
    <r>
      <rPr>
        <sz val="11"/>
        <color rgb="FF000000"/>
        <rFont val="Calibri"/>
      </rPr>
      <t>Configure each user account that has a duplicate UID with a unique UID.</t>
    </r>
  </si>
  <si>
    <r>
      <rPr>
        <sz val="11"/>
        <color rgb="FF000000"/>
        <rFont val="Calibri"/>
      </rPr>
      <t>To ensure accountability and prevent unauthenticated access, organizational users must be uniquely identified and authenticated to prevent potential misuse and provide for nonrepudiation.</t>
    </r>
  </si>
  <si>
    <r>
      <rPr>
        <sz val="11"/>
        <color rgb="FF000000"/>
        <rFont val="Calibri"/>
      </rPr>
      <t>At the command line, run the following command to verify there are no duplicate user IDs present:</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any lines are returned, this is a finding.</t>
    </r>
  </si>
  <si>
    <t>V-258827</t>
  </si>
  <si>
    <r>
      <rPr>
        <sz val="11"/>
        <rFont val="Calibri"/>
      </rPr>
      <t>The Photon operating system must use mechanisms meeting the requirements of applicable federal laws, Executive orders, directives, policies, regulations, standards, and guidance for authentication to a cryptographic module.</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</si>
  <si>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password required pam_unix.so sha512 shadow use_authtok</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</si>
  <si>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Operating systems utilizing encryption are required to use FIPS-compliant mechanisms for authenticating to cryptographic modules.</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</si>
  <si>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At the command line, run the following command to verify system-password is configured to encrypt representations of passwords:</t>
    </r>
    <r>
      <rPr>
        <sz val="11"/>
        <color rgb="FF000000"/>
        <rFont val="Calibri"/>
      </rPr>
      <t xml:space="preserve">
</t>
    </r>
    <r>
      <rPr>
        <sz val="11"/>
        <color rgb="FF000000"/>
        <rFont val="Calibri"/>
      </rPr>
      <t># grep sha512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required pam_unix.so sha512 shadow use_authtok</t>
    </r>
    <r>
      <rPr>
        <sz val="11"/>
        <color rgb="FF000000"/>
        <rFont val="Calibri"/>
      </rPr>
      <t xml:space="preserve">
</t>
    </r>
    <r>
      <rPr>
        <sz val="11"/>
        <color rgb="FF000000"/>
        <rFont val="Calibri"/>
      </rPr>
      <t>If the "pam_unix.so" module is not configured with the "sha512" parameter, this is a finding.</t>
    </r>
  </si>
  <si>
    <t>V-258828</t>
  </si>
  <si>
    <r>
      <rPr>
        <sz val="11"/>
        <rFont val="Calibri"/>
      </rPr>
      <t>The Photon operating system must restrict access to the kernel message buffer.</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</si>
  <si>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</si>
  <si>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</si>
  <si>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At the command line, run the following command to verify kernel message buffer restrictions are enabled:</t>
    </r>
    <r>
      <rPr>
        <sz val="11"/>
        <color rgb="FF000000"/>
        <rFont val="Calibri"/>
      </rPr>
      <t xml:space="preserve">
</t>
    </r>
    <r>
      <rPr>
        <sz val="11"/>
        <color rgb="FF000000"/>
        <rFont val="Calibri"/>
      </rPr>
      <t># /sbin/sysctl kernel.dmesg_restrict</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the "kernel.dmesg_restrict" kernel parameter is not set to "1", this is a finding.</t>
    </r>
  </si>
  <si>
    <t>V-258829</t>
  </si>
  <si>
    <r>
      <rPr>
        <sz val="11"/>
        <rFont val="Calibri"/>
      </rPr>
      <t>The Photon operating system must be configured to use TCP syncookies.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</si>
  <si>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</si>
  <si>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A TCP SYN flood attack can cause a Denial of Service (DOS) by filling a system's TCP connection table with connections in the SYN_RCVD state. Syncookies can be used to track a connection when a subsequent ACK is received, verifying the initiator is attempting a valid connection and is not a flood source. This feature is activated when a flood condition is detected and enables the system to continue servicing valid connection requests.</t>
    </r>
    <r>
      <rPr>
        <sz val="11"/>
        <color rgb="FF000000"/>
        <rFont val="Calibri"/>
      </rPr>
      <t xml:space="preserve">
</t>
    </r>
    <r>
      <rPr>
        <sz val="11"/>
        <color rgb="FF000000"/>
        <rFont val="Calibri"/>
      </rPr>
      <t>Satisfies: SRG-OS-000142-GPOS-00071, SRG-OS-000420-GPOS-00186</t>
    </r>
  </si>
  <si>
    <r>
      <rPr>
        <sz val="11"/>
        <color rgb="FF000000"/>
        <rFont val="Calibri"/>
      </rPr>
      <t>At the command line, run the following command to verify TCP syncookies are enabled:</t>
    </r>
    <r>
      <rPr>
        <sz val="11"/>
        <color rgb="FF000000"/>
        <rFont val="Calibri"/>
      </rPr>
      <t xml:space="preserve">
</t>
    </r>
    <r>
      <rPr>
        <sz val="11"/>
        <color rgb="FF000000"/>
        <rFont val="Calibri"/>
      </rPr>
      <t># /sbin/sysctl net.ipv4.tcp_syncookies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"net.ipv4.tcp_syncookies" is not set to "1", this is a finding.</t>
    </r>
  </si>
  <si>
    <t>V-258830</t>
  </si>
  <si>
    <r>
      <rPr>
        <sz val="11"/>
        <rFont val="Calibri"/>
      </rPr>
      <t>The Photon operating system must terminate idle Secure Shell (SSH) sessions after 15 minutes.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</si>
  <si>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"ClientAliveInterval" line is uncommented and set to the following:</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</si>
  <si>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SRG-OS-000163-GPOS-00072, SRG-OS-000395-GPOS-00175</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</si>
  <si>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ClientAliveInterval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If there is no output or if "ClientAliveInterval" is not set to "900", this is a finding.</t>
    </r>
  </si>
  <si>
    <t>V-258831</t>
  </si>
  <si>
    <r>
      <rPr>
        <sz val="11"/>
        <rFont val="Calibri"/>
      </rPr>
      <t>The Photon operating system /var/log directory must be restricted.</t>
    </r>
  </si>
  <si>
    <r>
      <rPr>
        <sz val="11"/>
        <color rgb="FF000000"/>
        <rFont val="Calibri"/>
      </rPr>
      <t>At the command line, run the following commands:</t>
    </r>
    <r>
      <rPr>
        <sz val="11"/>
        <color rgb="FF000000"/>
        <rFont val="Calibri"/>
      </rPr>
      <t xml:space="preserve">
</t>
    </r>
    <r>
      <rPr>
        <sz val="11"/>
        <color rgb="FF000000"/>
        <rFont val="Calibri"/>
      </rPr>
      <t># chown root:root /var/log</t>
    </r>
    <r>
      <rPr>
        <sz val="11"/>
        <color rgb="FF000000"/>
        <rFont val="Calibri"/>
      </rPr>
      <t xml:space="preserve">
</t>
    </r>
    <r>
      <rPr>
        <sz val="11"/>
        <color rgb="FF000000"/>
        <rFont val="Calibri"/>
      </rPr>
      <t># chmod 0755 /var/log</t>
    </r>
  </si>
  <si>
    <r>
      <rPr>
        <sz val="11"/>
        <color rgb="FF000000"/>
        <rFont val="Calibri"/>
      </rPr>
      <t>Any operating system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</si>
  <si>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At the command line, run the following command to verify permissions on the /var/log directory:</t>
    </r>
    <r>
      <rPr>
        <sz val="11"/>
        <color rgb="FF000000"/>
        <rFont val="Calibri"/>
      </rPr>
      <t xml:space="preserve">
</t>
    </r>
    <r>
      <rPr>
        <sz val="11"/>
        <color rgb="FF000000"/>
        <rFont val="Calibri"/>
      </rPr>
      <t># stat -c "%n is owned by %U and group owned by %G with permissions of %a" /var/log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/var/log is owned by root and group owned by root with permissions of 755</t>
    </r>
    <r>
      <rPr>
        <sz val="11"/>
        <color rgb="FF000000"/>
        <rFont val="Calibri"/>
      </rPr>
      <t xml:space="preserve">
</t>
    </r>
    <r>
      <rPr>
        <sz val="11"/>
        <color rgb="FF000000"/>
        <rFont val="Calibri"/>
      </rPr>
      <t>If the /var/log directory is not owned by root, this is a finding.</t>
    </r>
    <r>
      <rPr>
        <sz val="11"/>
        <color rgb="FF000000"/>
        <rFont val="Calibri"/>
      </rPr>
      <t xml:space="preserve">
</t>
    </r>
    <r>
      <rPr>
        <sz val="11"/>
        <color rgb="FF000000"/>
        <rFont val="Calibri"/>
      </rPr>
      <t>If the /var/log directory is not group owned by root, this is a finding.</t>
    </r>
    <r>
      <rPr>
        <sz val="11"/>
        <color rgb="FF000000"/>
        <rFont val="Calibri"/>
      </rPr>
      <t xml:space="preserve">
</t>
    </r>
    <r>
      <rPr>
        <sz val="11"/>
        <color rgb="FF000000"/>
        <rFont val="Calibri"/>
      </rPr>
      <t>If the /var/log directory permissions are not set to 0755 or less, this is a finding.</t>
    </r>
  </si>
  <si>
    <t>V-258832</t>
  </si>
  <si>
    <r>
      <rPr>
        <sz val="11"/>
        <rFont val="Calibri"/>
      </rPr>
      <t>The Photon operating system must reveal error messages only to authorized users.</t>
    </r>
  </si>
  <si>
    <r>
      <rPr>
        <sz val="11"/>
        <color rgb="FF000000"/>
        <rFont val="Calibri"/>
      </rPr>
      <t>Navigate to and open:</t>
    </r>
    <r>
      <rPr>
        <sz val="11"/>
        <color rgb="FF000000"/>
        <rFont val="Calibri"/>
      </rPr>
      <t xml:space="preserve">
</t>
    </r>
    <r>
      <rPr>
        <sz val="11"/>
        <color rgb="FF000000"/>
        <rFont val="Calibri"/>
      </rPr>
      <t>/etc/rsyslog.conf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$umask 0037</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rsyslog.service</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</si>
  <si>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</si>
  <si>
    <r>
      <rPr>
        <sz val="11"/>
        <color rgb="FF000000"/>
        <rFont val="Calibri"/>
      </rPr>
      <t>If another package is used to offload logs, such as syslog-ng, and is properly configured, this is not applicable.</t>
    </r>
    <r>
      <rPr>
        <sz val="11"/>
        <color rgb="FF000000"/>
        <rFont val="Calibri"/>
      </rPr>
      <t xml:space="preserve">
</t>
    </r>
    <r>
      <rPr>
        <sz val="11"/>
        <color rgb="FF000000"/>
        <rFont val="Calibri"/>
      </rPr>
      <t>At the command line, run the following command to verify rsyslog generates log files that are not world readable:</t>
    </r>
    <r>
      <rPr>
        <sz val="11"/>
        <color rgb="FF000000"/>
        <rFont val="Calibri"/>
      </rPr>
      <t xml:space="preserve">
</t>
    </r>
    <r>
      <rPr>
        <sz val="11"/>
        <color rgb="FF000000"/>
        <rFont val="Calibri"/>
      </rPr>
      <t># grep '^\$umask' /etc/rsyslog.conf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$umask 0037</t>
    </r>
    <r>
      <rPr>
        <sz val="11"/>
        <color rgb="FF000000"/>
        <rFont val="Calibri"/>
      </rPr>
      <t xml:space="preserve">
</t>
    </r>
    <r>
      <rPr>
        <sz val="11"/>
        <color rgb="FF000000"/>
        <rFont val="Calibri"/>
      </rPr>
      <t>If "$umask" is not set to "0037" or more restrictive, this is a finding.</t>
    </r>
  </si>
  <si>
    <t>V-258833</t>
  </si>
  <si>
    <r>
      <rPr>
        <sz val="11"/>
        <rFont val="Calibri"/>
      </rPr>
      <t>The Photon operating system must audit all account modifications.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</si>
  <si>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</si>
  <si>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 xml:space="preserve">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 </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</si>
  <si>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At the command line, run the following command to verify an audit rule exists to audit account modifications:</t>
    </r>
    <r>
      <rPr>
        <sz val="11"/>
        <color rgb="FF000000"/>
        <rFont val="Calibri"/>
      </rPr>
      <t xml:space="preserve">
</t>
    </r>
    <r>
      <rPr>
        <sz val="11"/>
        <color rgb="FF000000"/>
        <rFont val="Calibri"/>
      </rPr>
      <t># auditctl -l | grep -E "(usermod|groupmod)"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If either "usermod" or "groupmod" are not listed with a permissions filter of at least "x",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</si>
  <si>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V-258834</t>
  </si>
  <si>
    <r>
      <rPr>
        <sz val="11"/>
        <rFont val="Calibri"/>
      </rPr>
      <t>The Photon operating system must audit all account removal actions.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</si>
  <si>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</si>
  <si>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When operating system accounts are removed, user accessibility is affected. Accounts are utilized for identifying individual users or for identifying the operating system processes themselves. In order to detect and respond to events affecting user accessibility and system processing, operating systems must audit account removal actions and, as required, notify the appropriate individuals so they can investigate the event. Such a capability greatly reduces the risk that operating system accessibility will be negatively affected for extended periods of time and provides logging that can be used for forensic purposes.</t>
    </r>
  </si>
  <si>
    <r>
      <rPr>
        <sz val="11"/>
        <color rgb="FF000000"/>
        <rFont val="Calibri"/>
      </rPr>
      <t>At the command line, run the following command to verify an audit rule exists to audit account removals:</t>
    </r>
    <r>
      <rPr>
        <sz val="11"/>
        <color rgb="FF000000"/>
        <rFont val="Calibri"/>
      </rPr>
      <t xml:space="preserve">
</t>
    </r>
    <r>
      <rPr>
        <sz val="11"/>
        <color rgb="FF000000"/>
        <rFont val="Calibri"/>
      </rPr>
      <t># auditctl -l | grep -E "(userdel|groupdel)"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If either "userdel" or "groupdel" are not listed with a permissions filter of at least "x",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</si>
  <si>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V-258835</t>
  </si>
  <si>
    <r>
      <rPr>
        <sz val="11"/>
        <rFont val="Calibri"/>
      </rPr>
      <t>The Photon operating system must implement only approved ciphers to protect the integrity of remote access sessions.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</si>
  <si>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"Ciphers" line is uncommented and set to the following:</t>
    </r>
    <r>
      <rPr>
        <sz val="11"/>
        <color rgb="FF000000"/>
        <rFont val="Calibri"/>
      </rPr>
      <t xml:space="preserve">
</t>
    </r>
    <r>
      <rPr>
        <sz val="11"/>
        <color rgb="FF000000"/>
        <rFont val="Calibri"/>
      </rPr>
      <t>Ciphers aes256-gcm@openssh.com,aes128-gcm@openssh.com,aes256-ctr,aes192-ctr,aes128-ctr</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</si>
  <si>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</si>
  <si>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Ciphers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ciphers aes256-gcm@openssh.com,aes128-gcm@openssh.com,aes256-ctr,aes192-ctr,aes128-ctr</t>
    </r>
    <r>
      <rPr>
        <sz val="11"/>
        <color rgb="FF000000"/>
        <rFont val="Calibri"/>
      </rPr>
      <t xml:space="preserve">
</t>
    </r>
    <r>
      <rPr>
        <sz val="11"/>
        <color rgb="FF000000"/>
        <rFont val="Calibri"/>
      </rPr>
      <t>If the output matches the ciphers in the expected result or a subset thereof, this is not a finding.</t>
    </r>
    <r>
      <rPr>
        <sz val="11"/>
        <color rgb="FF000000"/>
        <rFont val="Calibri"/>
      </rPr>
      <t xml:space="preserve">
</t>
    </r>
    <r>
      <rPr>
        <sz val="11"/>
        <color rgb="FF000000"/>
        <rFont val="Calibri"/>
      </rPr>
      <t>If the ciphers in the output contain any ciphers not listed in the expected result, this is a finding.</t>
    </r>
  </si>
  <si>
    <t>V-258836</t>
  </si>
  <si>
    <r>
      <rPr>
        <sz val="11"/>
        <rFont val="Calibri"/>
      </rPr>
      <t>The Photon operating system must initiate session audits at system startup.</t>
    </r>
  </si>
  <si>
    <r>
      <rPr>
        <sz val="11"/>
        <color rgb="FF000000"/>
        <rFont val="Calibri"/>
      </rPr>
      <t>Navigate to and open:</t>
    </r>
    <r>
      <rPr>
        <sz val="11"/>
        <color rgb="FF000000"/>
        <rFont val="Calibri"/>
      </rPr>
      <t xml:space="preserve">
</t>
    </r>
    <r>
      <rPr>
        <sz val="11"/>
        <color rgb="FF000000"/>
        <rFont val="Calibri"/>
      </rPr>
      <t>/boot/grub2/grub.cfg</t>
    </r>
    <r>
      <rPr>
        <sz val="11"/>
        <color rgb="FF000000"/>
        <rFont val="Calibri"/>
      </rPr>
      <t xml:space="preserve">
</t>
    </r>
    <r>
      <rPr>
        <sz val="11"/>
        <color rgb="FF000000"/>
        <rFont val="Calibri"/>
      </rPr>
      <t>Locate the boot command line arguments. An example follows:</t>
    </r>
    <r>
      <rPr>
        <sz val="11"/>
        <color rgb="FF000000"/>
        <rFont val="Calibri"/>
      </rPr>
      <t xml:space="preserve">
</t>
    </r>
    <r>
      <rPr>
        <sz val="11"/>
        <color rgb="FF000000"/>
        <rFont val="Calibri"/>
      </rPr>
      <t>linux /boot/$photon_linux root=$rootpartition $photon_cmdline $systemd_cmdline</t>
    </r>
    <r>
      <rPr>
        <sz val="11"/>
        <color rgb="FF000000"/>
        <rFont val="Calibri"/>
      </rPr>
      <t xml:space="preserve">
</t>
    </r>
    <r>
      <rPr>
        <sz val="11"/>
        <color rgb="FF000000"/>
        <rFont val="Calibri"/>
      </rPr>
      <t>Add "audit=1" to the end of the line so it reads as follows:</t>
    </r>
    <r>
      <rPr>
        <sz val="11"/>
        <color rgb="FF000000"/>
        <rFont val="Calibri"/>
      </rPr>
      <t xml:space="preserve">
</t>
    </r>
    <r>
      <rPr>
        <sz val="11"/>
        <color rgb="FF000000"/>
        <rFont val="Calibri"/>
      </rPr>
      <t>linux /boot/$photon_linux root=$rootpartition $photon_cmdline $systemd_cmdline audit=1</t>
    </r>
    <r>
      <rPr>
        <sz val="11"/>
        <color rgb="FF000000"/>
        <rFont val="Calibri"/>
      </rPr>
      <t xml:space="preserve">
</t>
    </r>
    <r>
      <rPr>
        <sz val="11"/>
        <color rgb="FF000000"/>
        <rFont val="Calibri"/>
      </rPr>
      <t>Note: Do not copy/paste in this example argument line. This may change in future releases. Find the similar line and append "audit=1" to it.</t>
    </r>
    <r>
      <rPr>
        <sz val="11"/>
        <color rgb="FF000000"/>
        <rFont val="Calibri"/>
      </rPr>
      <t xml:space="preserve">
</t>
    </r>
    <r>
      <rPr>
        <sz val="11"/>
        <color rgb="FF000000"/>
        <rFont val="Calibri"/>
      </rPr>
      <t>Reboot the system for the change to take effect.</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</si>
  <si>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</si>
  <si>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At the command line, run the following command to verify auditing is enabled at startup:</t>
    </r>
    <r>
      <rPr>
        <sz val="11"/>
        <color rgb="FF000000"/>
        <rFont val="Calibri"/>
      </rPr>
      <t xml:space="preserve">
</t>
    </r>
    <r>
      <rPr>
        <sz val="11"/>
        <color rgb="FF000000"/>
        <rFont val="Calibri"/>
      </rPr>
      <t># grep 'audit' /proc/cmdline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BOOT_IMAGE=/boot/vmlinuz-5.10.109-2.ph4-esx root=PARTUUID=6e6293c6-9ab6-49e9-aa97-9b212f2e037a init=/lib/systemd/systemd rcupdate.rcu_expedited=1 rw systemd.show_status=1 quiet noreplace-smp cpu_init_udelay=0 plymouth.enable=0 systemd.legacy_systemd_cgroup_controller=yes audit=1</t>
    </r>
    <r>
      <rPr>
        <sz val="11"/>
        <color rgb="FF000000"/>
        <rFont val="Calibri"/>
      </rPr>
      <t xml:space="preserve">
</t>
    </r>
    <r>
      <rPr>
        <sz val="11"/>
        <color rgb="FF000000"/>
        <rFont val="Calibri"/>
      </rPr>
      <t>If the "audit" parameter is not present with a value of "1", this is a finding.</t>
    </r>
  </si>
  <si>
    <t>V-258837</t>
  </si>
  <si>
    <r>
      <rPr>
        <sz val="11"/>
        <rFont val="Calibri"/>
      </rPr>
      <t>The Photon operating system must protect audit tools from unauthorized access.</t>
    </r>
  </si>
  <si>
    <r>
      <rPr>
        <sz val="11"/>
        <color rgb="FF000000"/>
        <rFont val="Calibri"/>
      </rPr>
      <t>At the command line, run the following commands for each file returned:</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 chmod 750 &lt;file&gt;</t>
    </r>
    <r>
      <rPr>
        <sz val="11"/>
        <color rgb="FF000000"/>
        <rFont val="Calibri"/>
      </rPr>
      <t xml:space="preserve">
</t>
    </r>
    <r>
      <rPr>
        <sz val="11"/>
        <color rgb="FF000000"/>
        <rFont val="Calibri"/>
      </rPr>
      <t>Note: Update permissions to match the target file as listed in the check text.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</si>
  <si>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</si>
  <si>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At the command line, run the following command to verify permissions on audit tools:</t>
    </r>
    <r>
      <rPr>
        <sz val="11"/>
        <color rgb="FF000000"/>
        <rFont val="Calibri"/>
      </rPr>
      <t xml:space="preserve">
</t>
    </r>
    <r>
      <rPr>
        <sz val="11"/>
        <color rgb="FF000000"/>
        <rFont val="Calibri"/>
      </rPr>
      <t># stat -c "%n is owned by %U and group owned by %G and permissions are %a" /usr/sbin/audispd /usr/sbin/auditctl /usr/sbin/auditd /usr/sbin/aureport /usr/sbin/ausearch /usr/sbin/autrace /usr/sbin/augenrules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/usr/sbin/audispd is owned by root and group owned by root and permissions are 750</t>
    </r>
    <r>
      <rPr>
        <sz val="11"/>
        <color rgb="FF000000"/>
        <rFont val="Calibri"/>
      </rPr>
      <t xml:space="preserve">
</t>
    </r>
    <r>
      <rPr>
        <sz val="11"/>
        <color rgb="FF000000"/>
        <rFont val="Calibri"/>
      </rPr>
      <t>/usr/sbin/auditctl is owned by root and group owned by root and permissions are 755</t>
    </r>
    <r>
      <rPr>
        <sz val="11"/>
        <color rgb="FF000000"/>
        <rFont val="Calibri"/>
      </rPr>
      <t xml:space="preserve">
</t>
    </r>
    <r>
      <rPr>
        <sz val="11"/>
        <color rgb="FF000000"/>
        <rFont val="Calibri"/>
      </rPr>
      <t>/usr/sbin/auditd is owned by root and group owned by root and permissions are 755</t>
    </r>
    <r>
      <rPr>
        <sz val="11"/>
        <color rgb="FF000000"/>
        <rFont val="Calibri"/>
      </rPr>
      <t xml:space="preserve">
</t>
    </r>
    <r>
      <rPr>
        <sz val="11"/>
        <color rgb="FF000000"/>
        <rFont val="Calibri"/>
      </rPr>
      <t>/usr/sbin/aureport is owned by root and group owned by root and permissions are 755</t>
    </r>
    <r>
      <rPr>
        <sz val="11"/>
        <color rgb="FF000000"/>
        <rFont val="Calibri"/>
      </rPr>
      <t xml:space="preserve">
</t>
    </r>
    <r>
      <rPr>
        <sz val="11"/>
        <color rgb="FF000000"/>
        <rFont val="Calibri"/>
      </rPr>
      <t>/usr/sbin/ausearch is owned by root and group owned by root and permissions are 755</t>
    </r>
    <r>
      <rPr>
        <sz val="11"/>
        <color rgb="FF000000"/>
        <rFont val="Calibri"/>
      </rPr>
      <t xml:space="preserve">
</t>
    </r>
    <r>
      <rPr>
        <sz val="11"/>
        <color rgb="FF000000"/>
        <rFont val="Calibri"/>
      </rPr>
      <t>/usr/sbin/autrace is owned by root and group owned by root and permissions are 755</t>
    </r>
    <r>
      <rPr>
        <sz val="11"/>
        <color rgb="FF000000"/>
        <rFont val="Calibri"/>
      </rPr>
      <t xml:space="preserve">
</t>
    </r>
    <r>
      <rPr>
        <sz val="11"/>
        <color rgb="FF000000"/>
        <rFont val="Calibri"/>
      </rPr>
      <t>/usr/sbin/augenrules is owned by root and group owned by root and permissions are 750</t>
    </r>
    <r>
      <rPr>
        <sz val="11"/>
        <color rgb="FF000000"/>
        <rFont val="Calibri"/>
      </rPr>
      <t xml:space="preserve">
</t>
    </r>
    <r>
      <rPr>
        <sz val="11"/>
        <color rgb="FF000000"/>
        <rFont val="Calibri"/>
      </rPr>
      <t>If any file is not owned by root or group owned by root or permissions are more permissive than listed above, this is a finding.</t>
    </r>
  </si>
  <si>
    <t>V-258838</t>
  </si>
  <si>
    <r>
      <rPr>
        <sz val="11"/>
        <rFont val="Calibri"/>
      </rPr>
      <t>The Photon operating system must enforce password complexity by requiring that at least one special character be used.</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</si>
  <si>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"ocredit" option set to "-1"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</si>
  <si>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</si>
  <si>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At the command line, run the following command to verify at least one special character be used:</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"ocredit" option is not &lt; 0, is missing or commented out, this is a finding.</t>
    </r>
  </si>
  <si>
    <t>V-258839</t>
  </si>
  <si>
    <r>
      <rPr>
        <sz val="11"/>
        <rFont val="Calibri"/>
      </rPr>
      <t>The Photon operating system must use cryptographic mechanisms to protect the integrity of audit tools.</t>
    </r>
  </si>
  <si>
    <r>
      <rPr>
        <sz val="11"/>
        <color rgb="FF000000"/>
        <rFont val="Calibri"/>
      </rPr>
      <t>If the audit system binaries have been altered investigate the cause and then reinstall the audit package to restore the integrity of the package.</t>
    </r>
    <r>
      <rPr>
        <sz val="11"/>
        <color rgb="FF000000"/>
        <rFont val="Calibri"/>
      </rPr>
      <t xml:space="preserve">
</t>
    </r>
    <r>
      <rPr>
        <sz val="11"/>
        <color rgb="FF000000"/>
        <rFont val="Calibri"/>
      </rPr>
      <t>If performed on a VMware reinstalling the audit tools is not supported. The appliance should be restored from a backup or redeployed once the root cause is remediated.</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</si>
  <si>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</si>
  <si>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Use the verification capability of rpm to check the MD5 hashes of the audit files on disk versus the expected ones from the installation package.</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rpm -V audit | grep "^..5"</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S.5....T.  c /etc/audit/auditd.conf</t>
    </r>
    <r>
      <rPr>
        <sz val="11"/>
        <color rgb="FF000000"/>
        <rFont val="Calibri"/>
      </rPr>
      <t xml:space="preserve">
</t>
    </r>
    <r>
      <rPr>
        <sz val="11"/>
        <color rgb="FF000000"/>
        <rFont val="Calibri"/>
      </rPr>
      <t>If there is any output for files that are not configuration files, this is a finding.</t>
    </r>
  </si>
  <si>
    <t>V-258840</t>
  </si>
  <si>
    <r>
      <rPr>
        <sz val="11"/>
        <rFont val="Calibri"/>
      </rPr>
      <t>The operating system must automatically terminate a user session after inactivity time-outs have expired.</t>
    </r>
  </si>
  <si>
    <r>
      <rPr>
        <sz val="11"/>
        <color rgb="FF000000"/>
        <rFont val="Calibri"/>
      </rPr>
      <t>Navigate to and open:</t>
    </r>
    <r>
      <rPr>
        <sz val="11"/>
        <color rgb="FF000000"/>
        <rFont val="Calibri"/>
      </rPr>
      <t xml:space="preserve">
</t>
    </r>
    <r>
      <rPr>
        <sz val="11"/>
        <color rgb="FF000000"/>
        <rFont val="Calibri"/>
      </rPr>
      <t>/etc/profile.d/tmout.sh</t>
    </r>
    <r>
      <rPr>
        <sz val="11"/>
        <color rgb="FF000000"/>
        <rFont val="Calibri"/>
      </rPr>
      <t xml:space="preserve">
</t>
    </r>
    <r>
      <rPr>
        <sz val="11"/>
        <color rgb="FF000000"/>
        <rFont val="Calibri"/>
      </rPr>
      <t xml:space="preserve">Set its content to the following: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 xml:space="preserve">readonly TMOUT </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</si>
  <si>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r>
      <rPr>
        <sz val="11"/>
        <color rgb="FF000000"/>
        <rFont val="Calibri"/>
      </rPr>
      <t xml:space="preserve">
</t>
    </r>
    <r>
      <rPr>
        <sz val="11"/>
        <color rgb="FF000000"/>
        <rFont val="Calibri"/>
      </rPr>
      <t>Satisfies: SRG-OS-000279-GPOS-00109, SRG-OS-000126-GPOS-00066</t>
    </r>
  </si>
  <si>
    <r>
      <rPr>
        <sz val="11"/>
        <color rgb="FF000000"/>
        <rFont val="Calibri"/>
      </rPr>
      <t>At the command line, run the following command:</t>
    </r>
    <r>
      <rPr>
        <sz val="11"/>
        <color rgb="FF000000"/>
        <rFont val="Calibri"/>
      </rPr>
      <t xml:space="preserve">
</t>
    </r>
    <r>
      <rPr>
        <sz val="11"/>
        <color rgb="FF000000"/>
        <rFont val="Calibri"/>
      </rPr>
      <t># grep -E "TMOUT=900" /etc/bash.bashrc /etc/profile.d/*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/etc/profile.d/tmout.sh:TMOUT=900</t>
    </r>
    <r>
      <rPr>
        <sz val="11"/>
        <color rgb="FF000000"/>
        <rFont val="Calibri"/>
      </rPr>
      <t xml:space="preserve">
</t>
    </r>
    <r>
      <rPr>
        <sz val="11"/>
        <color rgb="FF000000"/>
        <rFont val="Calibri"/>
      </rPr>
      <t>If the "TMOUT" environmental variable is not set, the value is more than "900", or is set to "0", this is a finding.</t>
    </r>
  </si>
  <si>
    <t>V-258841</t>
  </si>
  <si>
    <r>
      <rPr>
        <sz val="11"/>
        <rFont val="Calibri"/>
      </rPr>
      <t>The Photon operating system must enable symlink access control protection in the kernel.</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</si>
  <si>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</si>
  <si>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By enabling the fs.protected_symlinks kernel parameter, symbolic links are permitted to be followed only when outside a sticky world-writable directory, or when the UID of the link and follower match, or when the directory owner matches the symlink's owner. Disallowing such symlinks helps mitigate vulnerabilities based on insecure file system accessed by privileged programs, avoiding an exploitation vector exploiting unsafe use of open() or creat().</t>
    </r>
  </si>
  <si>
    <r>
      <rPr>
        <sz val="11"/>
        <color rgb="FF000000"/>
        <rFont val="Calibri"/>
      </rPr>
      <t>At the command line, run the following command to verify symlink protection is enabled:</t>
    </r>
    <r>
      <rPr>
        <sz val="11"/>
        <color rgb="FF000000"/>
        <rFont val="Calibri"/>
      </rPr>
      <t xml:space="preserve">
</t>
    </r>
    <r>
      <rPr>
        <sz val="11"/>
        <color rgb="FF000000"/>
        <rFont val="Calibri"/>
      </rPr>
      <t># /sbin/sysctl fs.protected_symlinks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the "fs.protected_symlinks" kernel parameter is not set to "1", this is a finding.</t>
    </r>
  </si>
  <si>
    <t>V-258842</t>
  </si>
  <si>
    <r>
      <rPr>
        <sz val="11"/>
        <rFont val="Calibri"/>
      </rPr>
      <t>The Photon operating system must audit the execution of privileged functions.</t>
    </r>
  </si>
  <si>
    <r>
      <rPr>
        <sz val="11"/>
        <color rgb="FF000000"/>
        <rFont val="Calibri"/>
      </rPr>
      <t>Run the following steps for each file found in the check that does not have a corresponding line in the audit rules:</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-a always,exit -F path=&lt;path&gt; -F perm=x -F auid&gt;=1000 -F auid!=unset -F key=privileged</t>
    </r>
    <r>
      <rPr>
        <sz val="11"/>
        <color rgb="FF000000"/>
        <rFont val="Calibri"/>
      </rPr>
      <t xml:space="preserve">
</t>
    </r>
    <r>
      <rPr>
        <sz val="11"/>
        <color rgb="FF000000"/>
        <rFont val="Calibri"/>
      </rPr>
      <t>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</si>
  <si>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SRG-OS-000327-GPOS-00127, SRG-OS-000240-GPOS-00090, SRG-OS-000458-GPOS-00203, SRG-OS-000463-GPOS-00207, SRG-OS-000471-GPOS-00215</t>
    </r>
  </si>
  <si>
    <r>
      <rPr>
        <sz val="11"/>
        <color rgb="FF000000"/>
        <rFont val="Calibri"/>
      </rPr>
      <t>At the command line, run the following command to output a list of files with setuid/setgid configured and their corresponding audit rules:</t>
    </r>
    <r>
      <rPr>
        <sz val="11"/>
        <color rgb="FF000000"/>
        <rFont val="Calibri"/>
      </rPr>
      <t xml:space="preserve">
</t>
    </r>
    <r>
      <rPr>
        <sz val="11"/>
        <color rgb="FF000000"/>
        <rFont val="Calibri"/>
      </rPr>
      <t># for file in $(find / -xdev -path /var/lib/containerd -prune -o -path /var/lib/docker -prune -o \( -perm -4000 -o -perm -2000 \) -type f -print | sort); do echo "Found file with setuid/setgid configured: $file";rule="$(auditctl -l | grep "$file ")";echo "Audit Rule Result: $rule";echo "";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Found file with setuid/setgid configured: /usr/bin/chage</t>
    </r>
    <r>
      <rPr>
        <sz val="11"/>
        <color rgb="FF000000"/>
        <rFont val="Calibri"/>
      </rPr>
      <t xml:space="preserve">
</t>
    </r>
    <r>
      <rPr>
        <sz val="11"/>
        <color rgb="FF000000"/>
        <rFont val="Calibri"/>
      </rPr>
      <t>Audit Rule Result: -a always,exit -S all -F path=/usr/bin/chage -F perm=x -F auid&gt;=1000 -F auid!=-1 -F key=privileged</t>
    </r>
    <r>
      <rPr>
        <sz val="11"/>
        <color rgb="FF000000"/>
        <rFont val="Calibri"/>
      </rPr>
      <t xml:space="preserve">
</t>
    </r>
    <r>
      <rPr>
        <sz val="11"/>
        <color rgb="FF000000"/>
        <rFont val="Calibri"/>
      </rPr>
      <t>Found file with setuid/setgid configured: /usr/bin/chfn</t>
    </r>
    <r>
      <rPr>
        <sz val="11"/>
        <color rgb="FF000000"/>
        <rFont val="Calibri"/>
      </rPr>
      <t xml:space="preserve">
</t>
    </r>
    <r>
      <rPr>
        <sz val="11"/>
        <color rgb="FF000000"/>
        <rFont val="Calibri"/>
      </rPr>
      <t>Audit Rule Result: -a always,exit -S all -F path=/usr/bin/chfn -F perm=x -F auid&gt;=1000 -F auid!=-1 -F key=privileged</t>
    </r>
    <r>
      <rPr>
        <sz val="11"/>
        <color rgb="FF000000"/>
        <rFont val="Calibri"/>
      </rPr>
      <t xml:space="preserve">
</t>
    </r>
    <r>
      <rPr>
        <sz val="11"/>
        <color rgb="FF000000"/>
        <rFont val="Calibri"/>
      </rPr>
      <t xml:space="preserve">If each file returned does not have a corresponding audit rule, this is a finding. </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r>
      <rPr>
        <sz val="11"/>
        <color rgb="FF000000"/>
        <rFont val="Calibri"/>
      </rPr>
      <t xml:space="preserve">
</t>
    </r>
    <r>
      <rPr>
        <sz val="11"/>
        <color rgb="FF000000"/>
        <rFont val="Calibri"/>
      </rPr>
      <t>Note: auid!=-1, auid!=4294967295, auid!=unset are functionally equivalent in this check and the output of the above commands may be displayed in either format.</t>
    </r>
  </si>
  <si>
    <t>V-258843</t>
  </si>
  <si>
    <r>
      <rPr>
        <sz val="11"/>
        <rFont val="Calibri"/>
      </rPr>
      <t>The Photon operating system must automatically lock an account until the locked account is released by an administrator when three unsuccessful logon attempts in 15 minutes occur.</t>
    </r>
  </si>
  <si>
    <r>
      <rPr>
        <sz val="11"/>
        <color rgb="FF000000"/>
        <rFont val="Calibri"/>
      </rPr>
      <t>Navigate to and open:</t>
    </r>
    <r>
      <rPr>
        <sz val="11"/>
        <color rgb="FF000000"/>
        <rFont val="Calibri"/>
      </rPr>
      <t xml:space="preserve">
</t>
    </r>
    <r>
      <rPr>
        <sz val="11"/>
        <color rgb="FF000000"/>
        <rFont val="Calibri"/>
      </rPr>
      <t>/etc/security/faillock.conf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</si>
  <si>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</si>
  <si>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At the command line, run the following commands to verify accounts are locked until the locked account is released by an administrator when three unsuccessful logon attempts in 15 minutes are made:</t>
    </r>
    <r>
      <rPr>
        <sz val="11"/>
        <color rgb="FF000000"/>
        <rFont val="Calibri"/>
      </rPr>
      <t xml:space="preserve">
</t>
    </r>
    <r>
      <rPr>
        <sz val="11"/>
        <color rgb="FF000000"/>
        <rFont val="Calibri"/>
      </rPr>
      <t># grep '^unlock_time ='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is missing or commented out, this is a finding.</t>
    </r>
  </si>
  <si>
    <t>V-258844</t>
  </si>
  <si>
    <r>
      <rPr>
        <sz val="11"/>
        <rFont val="Calibri"/>
      </rPr>
      <t>The Photon operating system must allocate audit record storage capacity to store audit records when audit records are not immediately sent to a central audit record storage facility.</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</si>
  <si>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following lines are present, not duplicated, and not commented:</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pkill -SIGHUP auditd</t>
    </r>
  </si>
  <si>
    <r>
      <rPr>
        <sz val="11"/>
        <color rgb="FF000000"/>
        <rFont val="Calibri"/>
      </rPr>
      <t>Audit logs are most useful when accessible by date, rather than size. This can be accomplished through a combination of an audit log rotation and setting a reasonable number of logs to keep. This ensures that audit logs are accessible to the ISSO in the event of a central log processing failure.</t>
    </r>
  </si>
  <si>
    <r>
      <rPr>
        <sz val="11"/>
        <color rgb="FF000000"/>
        <rFont val="Calibri"/>
      </rPr>
      <t>At the command line, run the following command to verify auditd is configured to keep a number of audit logs in the event of a central log processing failure:</t>
    </r>
    <r>
      <rPr>
        <sz val="11"/>
        <color rgb="FF000000"/>
        <rFont val="Calibri"/>
      </rPr>
      <t xml:space="preserve">
</t>
    </r>
    <r>
      <rPr>
        <sz val="11"/>
        <color rgb="FF000000"/>
        <rFont val="Calibri"/>
      </rPr>
      <t># grep -E "^num_logs|^max_log_file_action" /etc/audit/auditd.conf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If "num_logs" is not configured to "5" or greater, this is a finding.</t>
    </r>
    <r>
      <rPr>
        <sz val="11"/>
        <color rgb="FF000000"/>
        <rFont val="Calibri"/>
      </rPr>
      <t xml:space="preserve">
</t>
    </r>
    <r>
      <rPr>
        <sz val="11"/>
        <color rgb="FF000000"/>
        <rFont val="Calibri"/>
      </rPr>
      <t>If "max_log_file_action" is not configured to "ROTATE", this is a finding.</t>
    </r>
  </si>
  <si>
    <t>V-258845</t>
  </si>
  <si>
    <r>
      <rPr>
        <sz val="11"/>
        <rFont val="Calibri"/>
      </rPr>
      <t>The Photon operating system must immediately notify the SA and ISSO when allocated audit record storage volume reaches 75 percent of the repository maximum audit record storage capacity.</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</si>
  <si>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"space_left" and "space_left_action" lines are uncommented and set to the following:</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pkill -SIGHUP auditd</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</si>
  <si>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</si>
  <si>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At the command line, run the following command to verify auditd is alerting when low disk space is detected:</t>
    </r>
    <r>
      <rPr>
        <sz val="11"/>
        <color rgb="FF000000"/>
        <rFont val="Calibri"/>
      </rPr>
      <t xml:space="preserve">
</t>
    </r>
    <r>
      <rPr>
        <sz val="11"/>
        <color rgb="FF000000"/>
        <rFont val="Calibri"/>
      </rPr>
      <t># grep '^space_left'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If the output does not match the expected result, this is a finding.</t>
    </r>
  </si>
  <si>
    <t>V-258846</t>
  </si>
  <si>
    <r>
      <rPr>
        <sz val="11"/>
        <rFont val="Calibri"/>
      </rPr>
      <t>The Photon operating system TDNF package management tool must cryptographically verify the authenticity of all software packages during installation.</t>
    </r>
  </si>
  <si>
    <r>
      <rPr>
        <sz val="11"/>
        <color rgb="FF000000"/>
        <rFont val="Calibri"/>
      </rPr>
      <t>Navigate to and open:</t>
    </r>
    <r>
      <rPr>
        <sz val="11"/>
        <color rgb="FF000000"/>
        <rFont val="Calibri"/>
      </rPr>
      <t xml:space="preserve">
</t>
    </r>
    <r>
      <rPr>
        <sz val="11"/>
        <color rgb="FF000000"/>
        <rFont val="Calibri"/>
      </rPr>
      <t>/etc/tdnf/tdnf.conf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gpgcheck=1</t>
    </r>
  </si>
  <si>
    <r>
      <rPr>
        <sz val="11"/>
        <color rgb="FF000000"/>
        <rFont val="Calibri"/>
      </rPr>
      <t>Installation of any nontrusted software, patches, service packs, device drivers, or operating system components can significantly affect the overall security of the operating system. This requirement ensures the software has not been tampered with and has been provided by a trusted vendor.</t>
    </r>
  </si>
  <si>
    <r>
      <rPr>
        <sz val="11"/>
        <color rgb="FF000000"/>
        <rFont val="Calibri"/>
      </rPr>
      <t>At the command line, run the following command to verify software packages are cryptographically verified during installation:</t>
    </r>
    <r>
      <rPr>
        <sz val="11"/>
        <color rgb="FF000000"/>
        <rFont val="Calibri"/>
      </rPr>
      <t xml:space="preserve">
</t>
    </r>
    <r>
      <rPr>
        <sz val="11"/>
        <color rgb="FF000000"/>
        <rFont val="Calibri"/>
      </rPr>
      <t># grep '^gpgcheck' /etc/tdnf/tdnf.conf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"true", "1", or "yes", this is a finding.</t>
    </r>
  </si>
  <si>
    <t>V-258847</t>
  </si>
  <si>
    <r>
      <rPr>
        <sz val="11"/>
        <rFont val="Calibri"/>
      </rPr>
      <t>The Photon operating system must require users to reauthenticate for privilege escalation.</t>
    </r>
  </si>
  <si>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visudo</t>
    </r>
    <r>
      <rPr>
        <sz val="11"/>
        <color rgb="FF000000"/>
        <rFont val="Calibri"/>
      </rPr>
      <t xml:space="preserve">
</t>
    </r>
    <r>
      <rPr>
        <sz val="11"/>
        <color rgb="FF000000"/>
        <rFont val="Calibri"/>
      </rPr>
      <t>OR</t>
    </r>
    <r>
      <rPr>
        <sz val="11"/>
        <color rgb="FF000000"/>
        <rFont val="Calibri"/>
      </rPr>
      <t xml:space="preserve">
</t>
    </r>
    <r>
      <rPr>
        <sz val="11"/>
        <color rgb="FF000000"/>
        <rFont val="Calibri"/>
      </rPr>
      <t># visudo -f /etc/sudoers.d/&lt;file name&gt;</t>
    </r>
    <r>
      <rPr>
        <sz val="11"/>
        <color rgb="FF000000"/>
        <rFont val="Calibri"/>
      </rPr>
      <t xml:space="preserve">
</t>
    </r>
    <r>
      <rPr>
        <sz val="11"/>
        <color rgb="FF000000"/>
        <rFont val="Calibri"/>
      </rPr>
      <t>Remove any occurrences of "NOPASSWD" tags associated with user accounts with a password hash.</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</si>
  <si>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</si>
  <si>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At the command line, run the following commands to verify users with a set password are not allowed to sudo without reauthentication:</t>
    </r>
    <r>
      <rPr>
        <sz val="11"/>
        <color rgb="FF000000"/>
        <rFont val="Calibri"/>
      </rPr>
      <t xml:space="preserve">
</t>
    </r>
    <r>
      <rPr>
        <sz val="11"/>
        <color rgb="FF000000"/>
        <rFont val="Calibri"/>
      </rPr>
      <t># grep -ihs nopasswd /etc/sudoers /etc/sudoers.d/*|grep -vE '(^#|^%)'</t>
    </r>
    <r>
      <rPr>
        <sz val="11"/>
        <color rgb="FF000000"/>
        <rFont val="Calibri"/>
      </rPr>
      <t xml:space="preserve">
</t>
    </r>
    <r>
      <rPr>
        <sz val="11"/>
        <color rgb="FF000000"/>
        <rFont val="Calibri"/>
      </rPr>
      <t># awk -F: '($2 != "x" &amp;&amp; $2 != "!") {print $1}' /etc/shadow</t>
    </r>
    <r>
      <rPr>
        <sz val="11"/>
        <color rgb="FF000000"/>
        <rFont val="Calibri"/>
      </rPr>
      <t xml:space="preserve">
</t>
    </r>
    <r>
      <rPr>
        <sz val="11"/>
        <color rgb="FF000000"/>
        <rFont val="Calibri"/>
      </rPr>
      <t>If any account listed in the first output is also listed in the second output and is not documented, this is a finding.</t>
    </r>
  </si>
  <si>
    <t>V-258848</t>
  </si>
  <si>
    <r>
      <rPr>
        <sz val="11"/>
        <rFont val="Calibri"/>
      </rPr>
      <t>The Photon operating system must implement address space layout randomization to protect its memory from unauthorized code execution.</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</si>
  <si>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kernel.randomize_va_space=2</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</si>
  <si>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</si>
  <si>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At the command line, run the following command to verify address space layout randomization is enabled:</t>
    </r>
    <r>
      <rPr>
        <sz val="11"/>
        <color rgb="FF000000"/>
        <rFont val="Calibri"/>
      </rPr>
      <t xml:space="preserve">
</t>
    </r>
    <r>
      <rPr>
        <sz val="11"/>
        <color rgb="FF000000"/>
        <rFont val="Calibri"/>
      </rPr>
      <t># cat /proc/sys/kernel/randomize_va_space</t>
    </r>
    <r>
      <rPr>
        <sz val="11"/>
        <color rgb="FF000000"/>
        <rFont val="Calibri"/>
      </rPr>
      <t xml:space="preserve">
</t>
    </r>
    <r>
      <rPr>
        <sz val="11"/>
        <color rgb="FF000000"/>
        <rFont val="Calibri"/>
      </rPr>
      <t>If the value of "randomize_va_space" is not "2", this is a finding.</t>
    </r>
  </si>
  <si>
    <t>V-258849</t>
  </si>
  <si>
    <r>
      <rPr>
        <sz val="11"/>
        <rFont val="Calibri"/>
      </rPr>
      <t>The Photon operating system must remove all software components after updated versions have been installed.</t>
    </r>
  </si>
  <si>
    <r>
      <rPr>
        <sz val="11"/>
        <color rgb="FF000000"/>
        <rFont val="Calibri"/>
      </rPr>
      <t>Navigate to and open:</t>
    </r>
    <r>
      <rPr>
        <sz val="11"/>
        <color rgb="FF000000"/>
        <rFont val="Calibri"/>
      </rPr>
      <t xml:space="preserve">
</t>
    </r>
    <r>
      <rPr>
        <sz val="11"/>
        <color rgb="FF000000"/>
        <rFont val="Calibri"/>
      </rPr>
      <t>/etc/tdnf/tdnf.conf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clean_requirements_on_remove=1</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</si>
  <si>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</si>
  <si>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At the command line, run the following command:</t>
    </r>
    <r>
      <rPr>
        <sz val="11"/>
        <color rgb="FF000000"/>
        <rFont val="Calibri"/>
      </rPr>
      <t xml:space="preserve">
</t>
    </r>
    <r>
      <rPr>
        <sz val="11"/>
        <color rgb="FF000000"/>
        <rFont val="Calibri"/>
      </rPr>
      <t># grep -i '^clean_requirements_on_remove' /etc/tdnf/tdnf.conf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clean_requirements_on_remove=1</t>
    </r>
    <r>
      <rPr>
        <sz val="11"/>
        <color rgb="FF000000"/>
        <rFont val="Calibri"/>
      </rPr>
      <t xml:space="preserve">
</t>
    </r>
    <r>
      <rPr>
        <sz val="11"/>
        <color rgb="FF000000"/>
        <rFont val="Calibri"/>
      </rPr>
      <t>If "clean_requirements_on_remove" is not set to "true", "1", or "yes", this is a finding.</t>
    </r>
  </si>
  <si>
    <t>V-258850</t>
  </si>
  <si>
    <r>
      <rPr>
        <sz val="11"/>
        <rFont val="Calibri"/>
      </rPr>
      <t>The Photon operating system must generate audit records when successful/unsuccessful logon attempts occur.</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</si>
  <si>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/var/log/faillog -p wa -k logons</t>
    </r>
    <r>
      <rPr>
        <sz val="11"/>
        <color rgb="FF000000"/>
        <rFont val="Calibri"/>
      </rPr>
      <t xml:space="preserve">
</t>
    </r>
    <r>
      <rPr>
        <sz val="11"/>
        <color rgb="FF000000"/>
        <rFont val="Calibri"/>
      </rPr>
      <t>-w /var/log/lastlog -p wa -k logons</t>
    </r>
    <r>
      <rPr>
        <sz val="11"/>
        <color rgb="FF000000"/>
        <rFont val="Calibri"/>
      </rPr>
      <t xml:space="preserve">
</t>
    </r>
    <r>
      <rPr>
        <sz val="11"/>
        <color rgb="FF000000"/>
        <rFont val="Calibri"/>
      </rPr>
      <t>-w /var/log/tallylog -p wa -k logons</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</si>
  <si>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</si>
  <si>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At the command line, run the following command to verify an audit rule exists to audit logon attempts:</t>
    </r>
    <r>
      <rPr>
        <sz val="11"/>
        <color rgb="FF000000"/>
        <rFont val="Calibri"/>
      </rPr>
      <t xml:space="preserve">
</t>
    </r>
    <r>
      <rPr>
        <sz val="11"/>
        <color rgb="FF000000"/>
        <rFont val="Calibri"/>
      </rPr>
      <t># auditctl -l | grep -E "faillog|lastlog|tallylog"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/var/log/faillog -p wa -k logons</t>
    </r>
    <r>
      <rPr>
        <sz val="11"/>
        <color rgb="FF000000"/>
        <rFont val="Calibri"/>
      </rPr>
      <t xml:space="preserve">
</t>
    </r>
    <r>
      <rPr>
        <sz val="11"/>
        <color rgb="FF000000"/>
        <rFont val="Calibri"/>
      </rPr>
      <t>-w /var/log/lastlog -p wa -k logons</t>
    </r>
    <r>
      <rPr>
        <sz val="11"/>
        <color rgb="FF000000"/>
        <rFont val="Calibri"/>
      </rPr>
      <t xml:space="preserve">
</t>
    </r>
    <r>
      <rPr>
        <sz val="11"/>
        <color rgb="FF000000"/>
        <rFont val="Calibri"/>
      </rPr>
      <t>-w /var/log/tallylog -p wa -k logons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</si>
  <si>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V-258851</t>
  </si>
  <si>
    <r>
      <rPr>
        <sz val="11"/>
        <rFont val="Calibri"/>
      </rPr>
      <t>The Photon operating system must be configured to audit the loading and unloading of dynamic kernel modules.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</si>
  <si>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-a always,exit -F arch=b32 -S init_module -F key=modules</t>
    </r>
    <r>
      <rPr>
        <sz val="11"/>
        <color rgb="FF000000"/>
        <rFont val="Calibri"/>
      </rPr>
      <t xml:space="preserve">
</t>
    </r>
    <r>
      <rPr>
        <sz val="11"/>
        <color rgb="FF000000"/>
        <rFont val="Calibri"/>
      </rPr>
      <t>-a always,exit -F arch=b64 -S init_module -F key=modules</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</si>
  <si>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SRG-OS-000471-GPOS-00216, SRG-OS-000477-GPOS-00222</t>
    </r>
  </si>
  <si>
    <r>
      <rPr>
        <sz val="11"/>
        <color rgb="FF000000"/>
        <rFont val="Calibri"/>
      </rPr>
      <t>At the command line, run the following command to verify an audit rule exists to audit kernel modules:</t>
    </r>
    <r>
      <rPr>
        <sz val="11"/>
        <color rgb="FF000000"/>
        <rFont val="Calibri"/>
      </rPr>
      <t xml:space="preserve">
</t>
    </r>
    <r>
      <rPr>
        <sz val="11"/>
        <color rgb="FF000000"/>
        <rFont val="Calibri"/>
      </rPr>
      <t># auditctl -l | grep init_module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arch=b32 -S init_module -F key=modules</t>
    </r>
    <r>
      <rPr>
        <sz val="11"/>
        <color rgb="FF000000"/>
        <rFont val="Calibri"/>
      </rPr>
      <t xml:space="preserve">
</t>
    </r>
    <r>
      <rPr>
        <sz val="11"/>
        <color rgb="FF000000"/>
        <rFont val="Calibri"/>
      </rPr>
      <t>-a always,exit -F arch=b64 -S init_module -F key=modules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</si>
  <si>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V-258852</t>
  </si>
  <si>
    <r>
      <rPr>
        <sz val="11"/>
        <rFont val="Calibri"/>
      </rPr>
      <t>The Photon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</si>
  <si>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Navigate to and open:</t>
    </r>
    <r>
      <rPr>
        <sz val="11"/>
        <color rgb="FF000000"/>
        <rFont val="Calibri"/>
      </rPr>
      <t xml:space="preserve">
</t>
    </r>
    <r>
      <rPr>
        <sz val="11"/>
        <color rgb="FF000000"/>
        <rFont val="Calibri"/>
      </rPr>
      <t>/boot/grub2/grub.cfg</t>
    </r>
    <r>
      <rPr>
        <sz val="11"/>
        <color rgb="FF000000"/>
        <rFont val="Calibri"/>
      </rPr>
      <t xml:space="preserve">
</t>
    </r>
    <r>
      <rPr>
        <sz val="11"/>
        <color rgb="FF000000"/>
        <rFont val="Calibri"/>
      </rPr>
      <t>Locate the boot command line arguments. An example follows:</t>
    </r>
    <r>
      <rPr>
        <sz val="11"/>
        <color rgb="FF000000"/>
        <rFont val="Calibri"/>
      </rPr>
      <t xml:space="preserve">
</t>
    </r>
    <r>
      <rPr>
        <sz val="11"/>
        <color rgb="FF000000"/>
        <rFont val="Calibri"/>
      </rPr>
      <t>linux /boot/$photon_linux root=$rootpartition $photon_cmdline $systemd_cmdline</t>
    </r>
    <r>
      <rPr>
        <sz val="11"/>
        <color rgb="FF000000"/>
        <rFont val="Calibri"/>
      </rPr>
      <t xml:space="preserve">
</t>
    </r>
    <r>
      <rPr>
        <sz val="11"/>
        <color rgb="FF000000"/>
        <rFont val="Calibri"/>
      </rPr>
      <t>Add "fips=1" to the end of the line so it reads as follows:</t>
    </r>
    <r>
      <rPr>
        <sz val="11"/>
        <color rgb="FF000000"/>
        <rFont val="Calibri"/>
      </rPr>
      <t xml:space="preserve">
</t>
    </r>
    <r>
      <rPr>
        <sz val="11"/>
        <color rgb="FF000000"/>
        <rFont val="Calibri"/>
      </rPr>
      <t>linux /boot/$photon_linux root=$rootpartition $photon_cmdline $systemd_cmdline fips=1</t>
    </r>
    <r>
      <rPr>
        <sz val="11"/>
        <color rgb="FF000000"/>
        <rFont val="Calibri"/>
      </rPr>
      <t xml:space="preserve">
</t>
    </r>
    <r>
      <rPr>
        <sz val="11"/>
        <color rgb="FF000000"/>
        <rFont val="Calibri"/>
      </rPr>
      <t>Note: Do not copy/paste in this example argument line. This may change in future releases. Find the similar line and append "fips=1" to it.</t>
    </r>
    <r>
      <rPr>
        <sz val="11"/>
        <color rgb="FF000000"/>
        <rFont val="Calibri"/>
      </rPr>
      <t xml:space="preserve">
</t>
    </r>
    <r>
      <rPr>
        <sz val="11"/>
        <color rgb="FF000000"/>
        <rFont val="Calibri"/>
      </rPr>
      <t>Reboot the system for the change to take effect.</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</si>
  <si>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SRG-OS-000478-GPOS-00223, SRG-OS-000396-GPOS-00176</t>
    </r>
  </si>
  <si>
    <r>
      <rPr>
        <sz val="11"/>
        <color rgb="FF000000"/>
        <rFont val="Calibri"/>
      </rPr>
      <t>At the command line, run the following command to verify FIPS is enabled for the OS:</t>
    </r>
    <r>
      <rPr>
        <sz val="11"/>
        <color rgb="FF000000"/>
        <rFont val="Calibri"/>
      </rPr>
      <t xml:space="preserve">
</t>
    </r>
    <r>
      <rPr>
        <sz val="11"/>
        <color rgb="FF000000"/>
        <rFont val="Calibri"/>
      </rPr>
      <t># cat /proc/sys/crypto/fips_enabled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1</t>
    </r>
    <r>
      <rPr>
        <sz val="11"/>
        <color rgb="FF000000"/>
        <rFont val="Calibri"/>
      </rPr>
      <t xml:space="preserve">
</t>
    </r>
    <r>
      <rPr>
        <sz val="11"/>
        <color rgb="FF000000"/>
        <rFont val="Calibri"/>
      </rPr>
      <t>If "fips_enabled" is not set to "1", this is a finding.</t>
    </r>
  </si>
  <si>
    <t>V-258853</t>
  </si>
  <si>
    <r>
      <rPr>
        <sz val="11"/>
        <rFont val="Calibri"/>
      </rPr>
      <t>The Photon operating system must prevent the use of dictionary words for passwords.</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</si>
  <si>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"dictcheck" option set to "1"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</si>
  <si>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If the operating system allows the user to select passwords based on dictionary words, then this increases the chances of password compromise by increasing the opportunity for successful guesses and brute-force attacks.</t>
    </r>
  </si>
  <si>
    <r>
      <rPr>
        <sz val="11"/>
        <color rgb="FF000000"/>
        <rFont val="Calibri"/>
      </rPr>
      <t>At the command line, run the following command to verify passwords do not match dictionary words:</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"dictcheck" option is not set to 1, is missing or commented out, this is a finding.</t>
    </r>
  </si>
  <si>
    <t>V-258854</t>
  </si>
  <si>
    <r>
      <rPr>
        <sz val="11"/>
        <rFont val="Calibri"/>
      </rPr>
      <t>The Photon operating system must enforce a delay of at least four seconds between logon prompts following a failed logon attempt in login.defs.</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</si>
  <si>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FAIL_DELAY 4</t>
    </r>
  </si>
  <si>
    <r>
      <rPr>
        <sz val="11"/>
        <color rgb="FF000000"/>
        <rFont val="Calibri"/>
      </rPr>
      <t>Limiting the number of logon attempts over a certain time interval reduces the chances that an unauthorized user may gain access to an account.</t>
    </r>
  </si>
  <si>
    <r>
      <rPr>
        <sz val="11"/>
        <color rgb="FF000000"/>
        <rFont val="Calibri"/>
      </rPr>
      <t>At the command line, run the following command to verify a four second delay is configured between logon attempts:</t>
    </r>
    <r>
      <rPr>
        <sz val="11"/>
        <color rgb="FF000000"/>
        <rFont val="Calibri"/>
      </rPr>
      <t xml:space="preserve">
</t>
    </r>
    <r>
      <rPr>
        <sz val="11"/>
        <color rgb="FF000000"/>
        <rFont val="Calibri"/>
      </rPr>
      <t># grep '^FAIL_DELAY' /etc/login.defs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"FAIL_DELAY" option is not set to 4 or more, is missing or commented out, this is a finding.</t>
    </r>
  </si>
  <si>
    <t>V-258855</t>
  </si>
  <si>
    <r>
      <rPr>
        <sz val="11"/>
        <rFont val="Calibri"/>
      </rPr>
      <t>The Photon operating system must ensure audit events are flushed to disk at proper intervals.</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</si>
  <si>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flush = INCREMENTAL_ASYNC</t>
    </r>
    <r>
      <rPr>
        <sz val="11"/>
        <color rgb="FF000000"/>
        <rFont val="Calibri"/>
      </rPr>
      <t xml:space="preserve">
</t>
    </r>
    <r>
      <rPr>
        <sz val="11"/>
        <color rgb="FF000000"/>
        <rFont val="Calibri"/>
      </rPr>
      <t>freq = 50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pkill -SIGHUP auditd</t>
    </r>
  </si>
  <si>
    <r>
      <rPr>
        <sz val="11"/>
        <color rgb="FF000000"/>
        <rFont val="Calibri"/>
      </rPr>
      <t>Without the capability to generate audit records, it would be difficult to establish, correlate, and investigate the events relating to an incident or identify those responsible for one. To that end, the auditd service must be configured to start automatically and be running at all times.</t>
    </r>
  </si>
  <si>
    <r>
      <rPr>
        <sz val="11"/>
        <color rgb="FF000000"/>
        <rFont val="Calibri"/>
      </rPr>
      <t>At the command line, run the following command to verify auditd is configured to flush audit events to disk regularly:</t>
    </r>
    <r>
      <rPr>
        <sz val="11"/>
        <color rgb="FF000000"/>
        <rFont val="Calibri"/>
      </rPr>
      <t xml:space="preserve">
</t>
    </r>
    <r>
      <rPr>
        <sz val="11"/>
        <color rgb="FF000000"/>
        <rFont val="Calibri"/>
      </rPr>
      <t># grep -E "freq|flush" /etc/audit/auditd.conf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flush = INCREMENTAL_ASYNC</t>
    </r>
    <r>
      <rPr>
        <sz val="11"/>
        <color rgb="FF000000"/>
        <rFont val="Calibri"/>
      </rPr>
      <t xml:space="preserve">
</t>
    </r>
    <r>
      <rPr>
        <sz val="11"/>
        <color rgb="FF000000"/>
        <rFont val="Calibri"/>
      </rPr>
      <t>freq = 50</t>
    </r>
    <r>
      <rPr>
        <sz val="11"/>
        <color rgb="FF000000"/>
        <rFont val="Calibri"/>
      </rPr>
      <t xml:space="preserve">
</t>
    </r>
    <r>
      <rPr>
        <sz val="11"/>
        <color rgb="FF000000"/>
        <rFont val="Calibri"/>
      </rPr>
      <t>If "flush" is not set to "INCREMENTAL_ASYNC", this is a finding.</t>
    </r>
    <r>
      <rPr>
        <sz val="11"/>
        <color rgb="FF000000"/>
        <rFont val="Calibri"/>
      </rPr>
      <t xml:space="preserve">
</t>
    </r>
    <r>
      <rPr>
        <sz val="11"/>
        <color rgb="FF000000"/>
        <rFont val="Calibri"/>
      </rPr>
      <t>If "freq" is not set to "50", this is a finding.</t>
    </r>
  </si>
  <si>
    <t>V-258856</t>
  </si>
  <si>
    <r>
      <rPr>
        <sz val="11"/>
        <rFont val="Calibri"/>
      </rPr>
      <t>The Photon operating system must define default permissions for all authenticated users in such a way that the user can only read and modify their own files.</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</si>
  <si>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</si>
  <si>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</si>
  <si>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At the command line, run the following command to verify the default umask configuration:</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"UMASK" option is not set to "077", is missing or commented out, this is a finding.</t>
    </r>
  </si>
  <si>
    <t>V-258857</t>
  </si>
  <si>
    <r>
      <rPr>
        <sz val="11"/>
        <rFont val="Calibri"/>
      </rPr>
      <t>The Photon operating system must configure Secure Shell (SSH) to disallow HostbasedAuthentication.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</si>
  <si>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"HostbasedAuthentication" line is uncommented and set to the following: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</si>
  <si>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SSH trust relationships enable trivial lateral spread after a host compromise and therefore must be explicitly disabled.</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</si>
  <si>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HostbasedAuthentication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"HostbasedAuthentication" is not set to "no", this is a finding.</t>
    </r>
  </si>
  <si>
    <t>V-258858</t>
  </si>
  <si>
    <r>
      <rPr>
        <sz val="11"/>
        <rFont val="Calibri"/>
      </rPr>
      <t>The Photon operating system must be configured to use the pam_faillock.so module.</t>
    </r>
  </si>
  <si>
    <r>
      <rPr>
        <sz val="11"/>
        <color rgb="FF000000"/>
        <rFont val="Calibri"/>
      </rPr>
      <t>Navigate to and open:</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Add or update the following lines making sure to place the preauth line before the pam_unix.so module:</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/etc/pam.d/system-account</t>
    </r>
    <r>
      <rPr>
        <sz val="11"/>
        <color rgb="FF000000"/>
        <rFont val="Calibri"/>
      </rPr>
      <t xml:space="preserve">
</t>
    </r>
    <r>
      <rPr>
        <sz val="11"/>
        <color rgb="FF000000"/>
        <rFont val="Calibri"/>
      </rPr>
      <t>Add or update the following lines making sure to place the line before the pam_unix.so module:</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The lines shown assume the /etc/security/faillock.conf file is used to configure pam_faillock.</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</si>
  <si>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This module maintains a list of failed authentication attempts per user during a specified interval and locks the account in case there were more than deny consecutive failed authentications.</t>
    </r>
  </si>
  <si>
    <r>
      <rPr>
        <sz val="11"/>
        <color rgb="FF000000"/>
        <rFont val="Calibri"/>
      </rPr>
      <t>At the command line, run the following commands to verify the pam_faillock.so module is used:</t>
    </r>
    <r>
      <rPr>
        <sz val="11"/>
        <color rgb="FF000000"/>
        <rFont val="Calibri"/>
      </rPr>
      <t xml:space="preserve">
</t>
    </r>
    <r>
      <rPr>
        <sz val="11"/>
        <color rgb="FF000000"/>
        <rFont val="Calibri"/>
      </rPr>
      <t># grep '^auth' /etc/pam.d/system-auth</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pam_unix.so</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If the pam_faillock.so module is not present with the "preauth" line listed before pam_unix.so, this is a finding.</t>
    </r>
    <r>
      <rPr>
        <sz val="11"/>
        <color rgb="FF000000"/>
        <rFont val="Calibri"/>
      </rPr>
      <t xml:space="preserve">
</t>
    </r>
    <r>
      <rPr>
        <sz val="11"/>
        <color rgb="FF000000"/>
        <rFont val="Calibri"/>
      </rPr>
      <t>If the pam_faillock.so module is not present with the "authfail" line listed after pam_unix.so, this is a finding.</t>
    </r>
    <r>
      <rPr>
        <sz val="11"/>
        <color rgb="FF000000"/>
        <rFont val="Calibri"/>
      </rPr>
      <t xml:space="preserve">
</t>
    </r>
    <r>
      <rPr>
        <sz val="11"/>
        <color rgb="FF000000"/>
        <rFont val="Calibri"/>
      </rPr>
      <t># grep '^account' /etc/pam.d/system-account</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account required pam_unix.so</t>
    </r>
    <r>
      <rPr>
        <sz val="11"/>
        <color rgb="FF000000"/>
        <rFont val="Calibri"/>
      </rPr>
      <t xml:space="preserve">
</t>
    </r>
    <r>
      <rPr>
        <sz val="11"/>
        <color rgb="FF000000"/>
        <rFont val="Calibri"/>
      </rPr>
      <t>If the pam_faillock.so module is not present and listed before pam_unix.so, this is a finding.</t>
    </r>
  </si>
  <si>
    <t>V-258859</t>
  </si>
  <si>
    <r>
      <rPr>
        <sz val="11"/>
        <rFont val="Calibri"/>
      </rPr>
      <t>The Photon operating system must prevent leaking information of the existence of a user account.</t>
    </r>
  </si>
  <si>
    <r>
      <rPr>
        <sz val="11"/>
        <color rgb="FF000000"/>
        <rFont val="Calibri"/>
      </rPr>
      <t>Navigate to and open:</t>
    </r>
    <r>
      <rPr>
        <sz val="11"/>
        <color rgb="FF000000"/>
        <rFont val="Calibri"/>
      </rPr>
      <t xml:space="preserve">
</t>
    </r>
    <r>
      <rPr>
        <sz val="11"/>
        <color rgb="FF000000"/>
        <rFont val="Calibri"/>
      </rPr>
      <t>/etc/security/faillock.conf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silent</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</si>
  <si>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If the pam_faillock.so module is not configured to use the silent flag it could leak information about the existence or nonexistence of a user account.</t>
    </r>
  </si>
  <si>
    <r>
      <rPr>
        <sz val="11"/>
        <color rgb="FF000000"/>
        <rFont val="Calibri"/>
      </rPr>
      <t>At the command line, run the following command to verify account information is not leaked during the login process:</t>
    </r>
    <r>
      <rPr>
        <sz val="11"/>
        <color rgb="FF000000"/>
        <rFont val="Calibri"/>
      </rPr>
      <t xml:space="preserve">
</t>
    </r>
    <r>
      <rPr>
        <sz val="11"/>
        <color rgb="FF000000"/>
        <rFont val="Calibri"/>
      </rPr>
      <t># grep '^silent'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silent</t>
    </r>
    <r>
      <rPr>
        <sz val="11"/>
        <color rgb="FF000000"/>
        <rFont val="Calibri"/>
      </rPr>
      <t xml:space="preserve">
</t>
    </r>
    <r>
      <rPr>
        <sz val="11"/>
        <color rgb="FF000000"/>
        <rFont val="Calibri"/>
      </rPr>
      <t>If the "silent" option is not set, is missing or commented out, this is a finding.</t>
    </r>
    <r>
      <rPr>
        <sz val="11"/>
        <color rgb="FF000000"/>
        <rFont val="Calibri"/>
      </rPr>
      <t xml:space="preserve">
</t>
    </r>
    <r>
      <rPr>
        <sz val="11"/>
        <color rgb="FF000000"/>
        <rFont val="Calibri"/>
      </rPr>
      <t>Note: If faillock.conf is not used to configure pam_faillock.so then these options may be specified on the faillock lines in the system-auth and system-account files.</t>
    </r>
  </si>
  <si>
    <t>V-258860</t>
  </si>
  <si>
    <r>
      <rPr>
        <sz val="11"/>
        <rFont val="Calibri"/>
      </rPr>
      <t>The Photon operating system must audit logon attempts for unknown users.</t>
    </r>
  </si>
  <si>
    <r>
      <rPr>
        <sz val="11"/>
        <color rgb="FF000000"/>
        <rFont val="Calibri"/>
      </rPr>
      <t>Navigate to and open:</t>
    </r>
    <r>
      <rPr>
        <sz val="11"/>
        <color rgb="FF000000"/>
        <rFont val="Calibri"/>
      </rPr>
      <t xml:space="preserve">
</t>
    </r>
    <r>
      <rPr>
        <sz val="11"/>
        <color rgb="FF000000"/>
        <rFont val="Calibri"/>
      </rPr>
      <t>/etc/security/faillock.conf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audit</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</si>
  <si>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 to verify that audit logon attempts for unknown users is performed:</t>
    </r>
    <r>
      <rPr>
        <sz val="11"/>
        <color rgb="FF000000"/>
        <rFont val="Calibri"/>
      </rPr>
      <t xml:space="preserve">
</t>
    </r>
    <r>
      <rPr>
        <sz val="11"/>
        <color rgb="FF000000"/>
        <rFont val="Calibri"/>
      </rPr>
      <t># grep '^audit'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audit</t>
    </r>
    <r>
      <rPr>
        <sz val="11"/>
        <color rgb="FF000000"/>
        <rFont val="Calibri"/>
      </rPr>
      <t xml:space="preserve">
</t>
    </r>
    <r>
      <rPr>
        <sz val="11"/>
        <color rgb="FF000000"/>
        <rFont val="Calibri"/>
      </rPr>
      <t>If the "audit" option is not set, is missing or commented out, this is a finding.</t>
    </r>
    <r>
      <rPr>
        <sz val="11"/>
        <color rgb="FF000000"/>
        <rFont val="Calibri"/>
      </rPr>
      <t xml:space="preserve">
</t>
    </r>
    <r>
      <rPr>
        <sz val="11"/>
        <color rgb="FF000000"/>
        <rFont val="Calibri"/>
      </rPr>
      <t>Note: If faillock.conf is not used to configure pam_faillock.so then these options may be specified on the faillock lines in the system-auth and system-account files.</t>
    </r>
  </si>
  <si>
    <t>V-258861</t>
  </si>
  <si>
    <r>
      <rPr>
        <sz val="11"/>
        <rFont val="Calibri"/>
      </rPr>
      <t>The Photon operating system must include root when automatically locking an account until the locked account is released by an administrator when three unsuccessful logon attempts occur during a 15-minute time period.</t>
    </r>
  </si>
  <si>
    <r>
      <rPr>
        <sz val="11"/>
        <color rgb="FF000000"/>
        <rFont val="Calibri"/>
      </rPr>
      <t>Navigate to and open:</t>
    </r>
    <r>
      <rPr>
        <sz val="11"/>
        <color rgb="FF000000"/>
        <rFont val="Calibri"/>
      </rPr>
      <t xml:space="preserve">
</t>
    </r>
    <r>
      <rPr>
        <sz val="11"/>
        <color rgb="FF000000"/>
        <rFont val="Calibri"/>
      </rPr>
      <t>/etc/security/faillock.conf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</si>
  <si>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Unless specified the root account is not included in the default faillock module options and should be included.</t>
    </r>
  </si>
  <si>
    <r>
      <rPr>
        <sz val="11"/>
        <color rgb="FF000000"/>
        <rFont val="Calibri"/>
      </rPr>
      <t>At the command line, run the following command to verify accounts are locked after three consecutive invalid logon attempts by a user during a 15-minute time period includes the root account:</t>
    </r>
    <r>
      <rPr>
        <sz val="11"/>
        <color rgb="FF000000"/>
        <rFont val="Calibri"/>
      </rPr>
      <t xml:space="preserve">
</t>
    </r>
    <r>
      <rPr>
        <sz val="11"/>
        <color rgb="FF000000"/>
        <rFont val="Calibri"/>
      </rPr>
      <t># grep '^even_deny_root'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is missing or commented out, this is a finding.</t>
    </r>
    <r>
      <rPr>
        <sz val="11"/>
        <color rgb="FF000000"/>
        <rFont val="Calibri"/>
      </rPr>
      <t xml:space="preserve">
</t>
    </r>
    <r>
      <rPr>
        <sz val="11"/>
        <color rgb="FF000000"/>
        <rFont val="Calibri"/>
      </rPr>
      <t>Note: If faillock.conf is not used to configure pam_faillock.so then these options may be specified on the faillock lines in the system-auth and system-account files.</t>
    </r>
  </si>
  <si>
    <t>V-258862</t>
  </si>
  <si>
    <r>
      <rPr>
        <sz val="11"/>
        <rFont val="Calibri"/>
      </rPr>
      <t>The Photon operating system must persist lockouts between system reboots.</t>
    </r>
  </si>
  <si>
    <r>
      <rPr>
        <sz val="11"/>
        <color rgb="FF000000"/>
        <rFont val="Calibri"/>
      </rPr>
      <t>Navigate to and open:</t>
    </r>
    <r>
      <rPr>
        <sz val="11"/>
        <color rgb="FF000000"/>
        <rFont val="Calibri"/>
      </rPr>
      <t xml:space="preserve">
</t>
    </r>
    <r>
      <rPr>
        <sz val="11"/>
        <color rgb="FF000000"/>
        <rFont val="Calibri"/>
      </rPr>
      <t>/etc/security/faillock.conf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</si>
  <si>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By default, account lockout information is stored under /var/run/faillock and is not persistent between reboots.</t>
    </r>
  </si>
  <si>
    <r>
      <rPr>
        <sz val="11"/>
        <color rgb="FF000000"/>
        <rFont val="Calibri"/>
      </rPr>
      <t>At the command line, run the following command to verify account locking persists lockouts between system reboots</t>
    </r>
    <r>
      <rPr>
        <sz val="11"/>
        <color rgb="FF000000"/>
        <rFont val="Calibri"/>
      </rPr>
      <t xml:space="preserve">
</t>
    </r>
    <r>
      <rPr>
        <sz val="11"/>
        <color rgb="FF000000"/>
        <rFont val="Calibri"/>
      </rPr>
      <t># grep '^dir' /etc/security/faillock.conf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If the "dir" option is set to "/var/run/faillock", this is a finding.</t>
    </r>
    <r>
      <rPr>
        <sz val="11"/>
        <color rgb="FF000000"/>
        <rFont val="Calibri"/>
      </rPr>
      <t xml:space="preserve">
</t>
    </r>
    <r>
      <rPr>
        <sz val="11"/>
        <color rgb="FF000000"/>
        <rFont val="Calibri"/>
      </rPr>
      <t>If the "dir" option is not set to a persistent documented faillock directory, is missing or commented out, this is a finding.</t>
    </r>
    <r>
      <rPr>
        <sz val="11"/>
        <color rgb="FF000000"/>
        <rFont val="Calibri"/>
      </rPr>
      <t xml:space="preserve">
</t>
    </r>
    <r>
      <rPr>
        <sz val="11"/>
        <color rgb="FF000000"/>
        <rFont val="Calibri"/>
      </rPr>
      <t>Note: If faillock.conf is not used to configure pam_faillock.so, these options may be specified on the faillock lines in the system-auth and system-account files.</t>
    </r>
  </si>
  <si>
    <t>V-258863</t>
  </si>
  <si>
    <r>
      <rPr>
        <sz val="11"/>
        <rFont val="Calibri"/>
      </rPr>
      <t>The Photon operating system must be configured to use the pam_pwquality.so module.</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</si>
  <si>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Add or update the pam_pwquality.so module line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The line must be configured before pam_pwhistory.so.</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</si>
  <si>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 to verify the pam_pwquality.so module is used:</t>
    </r>
    <r>
      <rPr>
        <sz val="11"/>
        <color rgb="FF000000"/>
        <rFont val="Calibri"/>
      </rPr>
      <t xml:space="preserve">
</t>
    </r>
    <r>
      <rPr>
        <sz val="11"/>
        <color rgb="FF000000"/>
        <rFont val="Calibri"/>
      </rPr>
      <t># grep '^password'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password  required    pam_pwhistory.so  remember=5 retry=3 enforce_for_root use_authtok</t>
    </r>
    <r>
      <rPr>
        <sz val="11"/>
        <color rgb="FF000000"/>
        <rFont val="Calibri"/>
      </rPr>
      <t xml:space="preserve">
</t>
    </r>
    <r>
      <rPr>
        <sz val="11"/>
        <color rgb="FF000000"/>
        <rFont val="Calibri"/>
      </rPr>
      <t>password  required    pam_unix.so       sha512 use_authtok shadow try_first_pass</t>
    </r>
    <r>
      <rPr>
        <sz val="11"/>
        <color rgb="FF000000"/>
        <rFont val="Calibri"/>
      </rPr>
      <t xml:space="preserve">
</t>
    </r>
    <r>
      <rPr>
        <sz val="11"/>
        <color rgb="FF000000"/>
        <rFont val="Calibri"/>
      </rPr>
      <t>If the pam_pwquality.so module is not present, this is a finding.</t>
    </r>
  </si>
  <si>
    <t>V-258864</t>
  </si>
  <si>
    <r>
      <rPr>
        <sz val="11"/>
        <rFont val="Calibri"/>
      </rPr>
      <t>The Photon operating system TDNF package management tool must cryptographically verify the authenticity of all software packages during installation for all repos.</t>
    </r>
  </si>
  <si>
    <r>
      <rPr>
        <sz val="11"/>
        <color rgb="FF000000"/>
        <rFont val="Calibri"/>
      </rPr>
      <t>Open the file where "gpgcheck" is not set to 1 with a text editor.</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gpgcheck=1</t>
    </r>
  </si>
  <si>
    <r>
      <rPr>
        <sz val="11"/>
        <color rgb="FF000000"/>
        <rFont val="Calibri"/>
      </rPr>
      <t>At the command line, run the following command to verify software packages are cryptographically verified during installation:</t>
    </r>
    <r>
      <rPr>
        <sz val="11"/>
        <color rgb="FF000000"/>
        <rFont val="Calibri"/>
      </rPr>
      <t xml:space="preserve">
</t>
    </r>
    <r>
      <rPr>
        <sz val="11"/>
        <color rgb="FF000000"/>
        <rFont val="Calibri"/>
      </rPr>
      <t># grep gpgcheck /etc/yum.repos.d/*</t>
    </r>
    <r>
      <rPr>
        <sz val="11"/>
        <color rgb="FF000000"/>
        <rFont val="Calibri"/>
      </rPr>
      <t xml:space="preserve">
</t>
    </r>
    <r>
      <rPr>
        <sz val="11"/>
        <color rgb="FF000000"/>
        <rFont val="Calibri"/>
      </rPr>
      <t>If "gpgcheck" is not set to "1" in any returned file, this is a finding.</t>
    </r>
  </si>
  <si>
    <t>V-258865</t>
  </si>
  <si>
    <r>
      <rPr>
        <sz val="11"/>
        <rFont val="Calibri"/>
      </rPr>
      <t>The Photon operating system must configure the Secure Shell (SSH) SyslogFacility.</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</si>
  <si>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"SyslogFacility" line is uncommented and set to the following:</t>
    </r>
    <r>
      <rPr>
        <sz val="11"/>
        <color rgb="FF000000"/>
        <rFont val="Calibri"/>
      </rPr>
      <t xml:space="preserve">
</t>
    </r>
    <r>
      <rPr>
        <sz val="11"/>
        <color rgb="FF000000"/>
        <rFont val="Calibri"/>
      </rPr>
      <t>SyslogFacility AUTHPRIV</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</si>
  <si>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Automated monitoring of remote access sessions allows organizations to detect cyber attacks and ensure ongoing compliance with remote access policies by auditing connection activities.</t>
    </r>
    <r>
      <rPr>
        <sz val="11"/>
        <color rgb="FF000000"/>
        <rFont val="Calibri"/>
      </rPr>
      <t xml:space="preserve">
</t>
    </r>
    <r>
      <rPr>
        <sz val="11"/>
        <color rgb="FF000000"/>
        <rFont val="Calibri"/>
      </rPr>
      <t>Shipping SSH authentication events to syslog allows organizations to use their log aggregators to correlate forensic activities among multiple systems.</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</si>
  <si>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SyslogFacility</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syslogfacility AUTHPRIV</t>
    </r>
    <r>
      <rPr>
        <sz val="11"/>
        <color rgb="FF000000"/>
        <rFont val="Calibri"/>
      </rPr>
      <t xml:space="preserve">
</t>
    </r>
    <r>
      <rPr>
        <sz val="11"/>
        <color rgb="FF000000"/>
        <rFont val="Calibri"/>
      </rPr>
      <t>If "syslogfacility" is not set to "AUTH" or "AUTHPRIV", this is a finding.</t>
    </r>
  </si>
  <si>
    <t>V-258866</t>
  </si>
  <si>
    <r>
      <rPr>
        <sz val="11"/>
        <rFont val="Calibri"/>
      </rPr>
      <t>The Photon operating system must enable Secure Shell (SSH) authentication logging.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</si>
  <si>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"LogLevel" line is uncommented and set to the following:</t>
    </r>
    <r>
      <rPr>
        <sz val="11"/>
        <color rgb="FF000000"/>
        <rFont val="Calibri"/>
      </rPr>
      <t xml:space="preserve">
</t>
    </r>
    <r>
      <rPr>
        <sz val="11"/>
        <color rgb="FF000000"/>
        <rFont val="Calibri"/>
      </rPr>
      <t>LogLevel INFO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</si>
  <si>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Automated monitoring of remote access sessions allows organizations to detect cyberattacks and ensure ongoing compliance with remote access policies by auditing connection activities.</t>
    </r>
    <r>
      <rPr>
        <sz val="11"/>
        <color rgb="FF000000"/>
        <rFont val="Calibri"/>
      </rPr>
      <t xml:space="preserve">
</t>
    </r>
    <r>
      <rPr>
        <sz val="11"/>
        <color rgb="FF000000"/>
        <rFont val="Calibri"/>
      </rPr>
      <t>The INFO LogLevel is required, at least, to ensure the capturing of failed login events.</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</si>
  <si>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LogLevel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loglevel INFO</t>
    </r>
    <r>
      <rPr>
        <sz val="11"/>
        <color rgb="FF000000"/>
        <rFont val="Calibri"/>
      </rPr>
      <t xml:space="preserve">
</t>
    </r>
    <r>
      <rPr>
        <sz val="11"/>
        <color rgb="FF000000"/>
        <rFont val="Calibri"/>
      </rPr>
      <t>If "LogLevel" is not set to "INFO", this is a finding.</t>
    </r>
  </si>
  <si>
    <t>V-258867</t>
  </si>
  <si>
    <r>
      <rPr>
        <sz val="11"/>
        <rFont val="Calibri"/>
      </rPr>
      <t>The Photon operating system must terminate idle Secure Shell (SSH) sessions.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</si>
  <si>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"ClientAliveCountMax" line is uncommented and set to the following:</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</si>
  <si>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</si>
  <si>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ClientAliveCountMax</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"ClientAliveCountMax" is not set to "0", this is a finding.</t>
    </r>
  </si>
  <si>
    <t>V-258868</t>
  </si>
  <si>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/etc/gshadow -p wa -k gshadow</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</si>
  <si>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r>
      <rPr>
        <sz val="11"/>
        <color rgb="FF000000"/>
        <rFont val="Calibri"/>
      </rPr>
      <t xml:space="preserve">
</t>
    </r>
    <r>
      <rPr>
        <sz val="11"/>
        <color rgb="FF000000"/>
        <rFont val="Calibri"/>
      </rPr>
      <t>Satisfies: SRG-OS-000239-GPOS-00089, SRG-OS-000303-GPOS-00120, SRG-OS-000467-GPOS-00211</t>
    </r>
  </si>
  <si>
    <r>
      <rPr>
        <sz val="11"/>
        <color rgb="FF000000"/>
        <rFont val="Calibri"/>
      </rPr>
      <t>At the command line, run the following command to verify an audit rule exists to audit account modifications:</t>
    </r>
    <r>
      <rPr>
        <sz val="11"/>
        <color rgb="FF000000"/>
        <rFont val="Calibri"/>
      </rPr>
      <t xml:space="preserve">
</t>
    </r>
    <r>
      <rPr>
        <sz val="11"/>
        <color rgb="FF000000"/>
        <rFont val="Calibri"/>
      </rPr>
      <t># auditctl -l | grep -E "(/etc/passwd|/etc/shadow|/etc/group|/etc/gshadow)"</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/etc/gshadow -p wa -k gshadow</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</si>
  <si>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V-258869</t>
  </si>
  <si>
    <r>
      <rPr>
        <sz val="11"/>
        <rFont val="Calibri"/>
      </rPr>
      <t>The Photon operating system must enforce a delay of at least four seconds between logon prompts following a failed logon attempt.</t>
    </r>
  </si>
  <si>
    <r>
      <rPr>
        <sz val="11"/>
        <color rgb="FF000000"/>
        <rFont val="Calibri"/>
      </rPr>
      <t>Navigate to and open:</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</si>
  <si>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 to verify the pam_faildelay.so module is used:</t>
    </r>
    <r>
      <rPr>
        <sz val="11"/>
        <color rgb="FF000000"/>
        <rFont val="Calibri"/>
      </rPr>
      <t xml:space="preserve">
</t>
    </r>
    <r>
      <rPr>
        <sz val="11"/>
        <color rgb="FF000000"/>
        <rFont val="Calibri"/>
      </rPr>
      <t># grep '^auth' /etc/pam.d/system-auth</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pam_unix.so</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If the pam_faildelay.so module is not present with the delay set to at least four seconds, this is a finding.</t>
    </r>
    <r>
      <rPr>
        <sz val="11"/>
        <color rgb="FF000000"/>
        <rFont val="Calibri"/>
      </rPr>
      <t xml:space="preserve">
</t>
    </r>
    <r>
      <rPr>
        <sz val="11"/>
        <color rgb="FF000000"/>
        <rFont val="Calibri"/>
      </rPr>
      <t>Note: The delay is configured in microseconds.</t>
    </r>
  </si>
  <si>
    <t>V-258870</t>
  </si>
  <si>
    <r>
      <rPr>
        <sz val="11"/>
        <rFont val="Calibri"/>
      </rPr>
      <t>The Photon operating system must configure Secure Shell (SSH) to disallow authentication with an empty password.</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</si>
  <si>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"PermitEmptyPasswords" line is uncommented and set to the following: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</si>
  <si>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Blank passwords are one of the first things an attacker checks for when probing a system. Even if the user somehow has a blank password on the OS, SSH must not allow that user to log in.</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</si>
  <si>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PermitEmptyPasswords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"PermitEmptyPasswords" is not set to "no", this is a finding.</t>
    </r>
  </si>
  <si>
    <t>V-258871</t>
  </si>
  <si>
    <r>
      <rPr>
        <sz val="11"/>
        <rFont val="Calibri"/>
      </rPr>
      <t>The Photon operating system must configure Secure Shell (SSH) to disable user environment processing.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</si>
  <si>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"PermitUserEnvironment" line is uncommented and set to the following: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</si>
  <si>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Enabling user environment processing may enable users to bypass access restrictions in some configurations and must therefore be disabled.</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</si>
  <si>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PermitUserEnvironment</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"PermitUserEnvironment" is not set to "no", this is a finding.</t>
    </r>
  </si>
  <si>
    <t>V-258872</t>
  </si>
  <si>
    <r>
      <rPr>
        <sz val="11"/>
        <rFont val="Calibri"/>
      </rPr>
      <t>The Photon operating system must create a home directory for all new local interactive user accounts.</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</si>
  <si>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</si>
  <si>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</si>
  <si>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At the command line, run the following command to verify a home directory is created for all new user accounts:</t>
    </r>
    <r>
      <rPr>
        <sz val="11"/>
        <color rgb="FF000000"/>
        <rFont val="Calibri"/>
      </rPr>
      <t xml:space="preserve">
</t>
    </r>
    <r>
      <rPr>
        <sz val="11"/>
        <color rgb="FF000000"/>
        <rFont val="Calibri"/>
      </rPr>
      <t># grep '^CREATE_HOME' /etc/login.defs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"CREATE_HOME" option is not set to "yes", is missing or commented out, this is a finding.</t>
    </r>
  </si>
  <si>
    <t>V-258873</t>
  </si>
  <si>
    <r>
      <rPr>
        <sz val="11"/>
        <rFont val="Calibri"/>
      </rPr>
      <t>The Photon operating system must disable the debug-shell service.</t>
    </r>
  </si>
  <si>
    <r>
      <rPr>
        <sz val="11"/>
        <color rgb="FF000000"/>
        <rFont val="Calibri"/>
      </rPr>
      <t>At the command line, run the following commands:</t>
    </r>
    <r>
      <rPr>
        <sz val="11"/>
        <color rgb="FF000000"/>
        <rFont val="Calibri"/>
      </rPr>
      <t xml:space="preserve">
</t>
    </r>
    <r>
      <rPr>
        <sz val="11"/>
        <color rgb="FF000000"/>
        <rFont val="Calibri"/>
      </rPr>
      <t># systemctl stop debug-shell.service</t>
    </r>
    <r>
      <rPr>
        <sz val="11"/>
        <color rgb="FF000000"/>
        <rFont val="Calibri"/>
      </rPr>
      <t xml:space="preserve">
</t>
    </r>
    <r>
      <rPr>
        <sz val="11"/>
        <color rgb="FF000000"/>
        <rFont val="Calibri"/>
      </rPr>
      <t># systemctl disable debug-shell.service</t>
    </r>
  </si>
  <si>
    <r>
      <rPr>
        <sz val="11"/>
        <color rgb="FF000000"/>
        <rFont val="Calibri"/>
      </rPr>
      <t>The debug-shell service is intended to diagnose systemd related boot issues with various systemctl commands. Once enabled and following a system reboot, the root shell will be available on tty9. This service must remain disabled until and unless otherwise directed by VMware support.</t>
    </r>
  </si>
  <si>
    <r>
      <rPr>
        <sz val="11"/>
        <color rgb="FF000000"/>
        <rFont val="Calibri"/>
      </rPr>
      <t>At the command line, run the following command to verify the debug-shell service is disabled:</t>
    </r>
    <r>
      <rPr>
        <sz val="11"/>
        <color rgb="FF000000"/>
        <rFont val="Calibri"/>
      </rPr>
      <t xml:space="preserve">
</t>
    </r>
    <r>
      <rPr>
        <sz val="11"/>
        <color rgb="FF000000"/>
        <rFont val="Calibri"/>
      </rPr>
      <t># systemctl status debug-shell.service</t>
    </r>
    <r>
      <rPr>
        <sz val="11"/>
        <color rgb="FF000000"/>
        <rFont val="Calibri"/>
      </rPr>
      <t xml:space="preserve">
</t>
    </r>
    <r>
      <rPr>
        <sz val="11"/>
        <color rgb="FF000000"/>
        <rFont val="Calibri"/>
      </rPr>
      <t>If the debug-shell service is not stopped and disabled, this is a finding.</t>
    </r>
  </si>
  <si>
    <t>V-258874</t>
  </si>
  <si>
    <r>
      <rPr>
        <sz val="11"/>
        <rFont val="Calibri"/>
      </rPr>
      <t>The Photon operating system must configure Secure Shell (SSH) to disallow Generic Security Service Application Program Interface (GSSAPI) 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</si>
  <si>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"GSSAPIAuthentication" line is uncommented and set to the following: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</si>
  <si>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GSSAPI authentication is used to provide additional authentication mechanisms to applications. Allowing GSSAPI authentication through Secure Shell (SSH) exposes the system's GSSAPI to remote hosts, increasing the attack surface of the system.</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</si>
  <si>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GSSAPIAuthentication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"GSSAPIAuthentication" is not set to "no", this is a finding.</t>
    </r>
  </si>
  <si>
    <t>V-258875</t>
  </si>
  <si>
    <r>
      <rPr>
        <sz val="11"/>
        <rFont val="Calibri"/>
      </rPr>
      <t>The Photon operating system must configure Secure Shell (SSH) to disable X11 forwarding.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</si>
  <si>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"X11Forwarding" line is uncommented and set to the following: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</si>
  <si>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X11 is an older, insecure graphics forwarding protocol. It is not used by Photon and should be disabled as a general best practice to limit attack surface area and communication channels.</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</si>
  <si>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X11Forwarding</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"X11Forwarding" is not set to "no", this is a finding.</t>
    </r>
  </si>
  <si>
    <t>V-258876</t>
  </si>
  <si>
    <r>
      <rPr>
        <sz val="11"/>
        <rFont val="Calibri"/>
      </rPr>
      <t>The Photon operating system must configure Secure Shell (SSH) to perform strict mode checking of home directory configuration files.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</si>
  <si>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"StrictModes" line is uncommented and set to the following: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</si>
  <si>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If other users have access to modify user-specific SSH configuration files, they may be able to log on to the system as another user.</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</si>
  <si>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StrictModes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"StrictModes" is not set to "yes", this is a finding.</t>
    </r>
  </si>
  <si>
    <t>V-258877</t>
  </si>
  <si>
    <r>
      <rPr>
        <sz val="11"/>
        <rFont val="Calibri"/>
      </rPr>
      <t>The Photon operating system must configure Secure Shell (SSH) to disallow Kerberos 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</si>
  <si>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"KerberosAuthentication" line is uncommented and set to the following: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</si>
  <si>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If Kerberos is enabled through SSH, sshd provides a means of access to the system's Kerberos implementation. Vulnerabilities in the system's Kerberos implementation may then be subject to exploitation. To reduce the attack surface of the system, the Kerberos authentication mechanism within SSH must be disabled.</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</si>
  <si>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KerberosAuthentication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"KerberosAuthentication" is not set to "no", this is a finding.</t>
    </r>
  </si>
  <si>
    <t>V-258878</t>
  </si>
  <si>
    <r>
      <rPr>
        <sz val="11"/>
        <rFont val="Calibri"/>
      </rPr>
      <t>The Photon operating system must configure Secure Shell (SSH) to disallow compression of the encrypted session stream.</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</si>
  <si>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"Compression" line is uncommented and set to the following:</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</si>
  <si>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If compression is allowed in an SSH connection prior to authentication, vulnerabilities in the compression software could result in compromise of the system from an unauthenticated connection.</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</si>
  <si>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Compression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If there is no output or if "Compression" is not set to "delayed" or "no", this is a finding.</t>
    </r>
  </si>
  <si>
    <t>V-258879</t>
  </si>
  <si>
    <r>
      <rPr>
        <sz val="11"/>
        <rFont val="Calibri"/>
      </rPr>
      <t>The Photon operating system must configure Secure Shell (SSH) to display the last login immediately after 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</si>
  <si>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"PrintLastLog" line is uncommented and set to the following: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</si>
  <si>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Providing users with feedback on the last time they logged on via SSH facilitates user recognition and reporting of unauthorized account use.</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</si>
  <si>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PrintLastLog</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"PrintLastLog" is not set to "yes", this is a finding.</t>
    </r>
  </si>
  <si>
    <t>V-258880</t>
  </si>
  <si>
    <r>
      <rPr>
        <sz val="11"/>
        <rFont val="Calibri"/>
      </rPr>
      <t>The Photon operating system must configure Secure Shell (SSH) to ignore user-specific trusted hosts lists.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</si>
  <si>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"IgnoreRhosts" line is uncommented and set to the following:</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</si>
  <si>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SSH trust relationships enable trivial lateral spread after a host compromise and therefore must be explicitly disabled. Individual users can have a local list of trusted remote machines, which must also be ignored while disabling host-based authentication generally.</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</si>
  <si>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IgnoreRhosts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"IgnoreRhosts" is not set to "yes", this is a finding.</t>
    </r>
  </si>
  <si>
    <t>V-258881</t>
  </si>
  <si>
    <r>
      <rPr>
        <sz val="11"/>
        <rFont val="Calibri"/>
      </rPr>
      <t>The Photon operating system must configure Secure Shell (SSH) to ignore user-specific known_host files.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</si>
  <si>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"IgnoreUserKnownHosts" line is uncommented and set to the following: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</si>
  <si>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IgnoreUserKnownHosts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"IgnoreUserKnownHosts" is not set to "yes", this is a finding.</t>
    </r>
  </si>
  <si>
    <t>V-258882</t>
  </si>
  <si>
    <r>
      <rPr>
        <sz val="11"/>
        <rFont val="Calibri"/>
      </rPr>
      <t>The Photon operating system must configure Secure Shell (SSH) to limit the number of allowed login attempts per connection.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</si>
  <si>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"MaxAuthTries" line is uncommented and set to the following:</t>
    </r>
    <r>
      <rPr>
        <sz val="11"/>
        <color rgb="FF000000"/>
        <rFont val="Calibri"/>
      </rPr>
      <t xml:space="preserve">
</t>
    </r>
    <r>
      <rPr>
        <sz val="11"/>
        <color rgb="FF000000"/>
        <rFont val="Calibri"/>
      </rPr>
      <t>MaxAuthTries 6</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</si>
  <si>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By setting the login attempt limit to a low value, an attacker will be forced to reconnect frequently, which severely limits the speed and effectiveness of brute-force attacks.</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</si>
  <si>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MaxAuthTries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maxauthtries 6</t>
    </r>
    <r>
      <rPr>
        <sz val="11"/>
        <color rgb="FF000000"/>
        <rFont val="Calibri"/>
      </rPr>
      <t xml:space="preserve">
</t>
    </r>
    <r>
      <rPr>
        <sz val="11"/>
        <color rgb="FF000000"/>
        <rFont val="Calibri"/>
      </rPr>
      <t>If "MaxAuthTries" is not set to "6", this is a finding.</t>
    </r>
  </si>
  <si>
    <t>V-258883</t>
  </si>
  <si>
    <r>
      <rPr>
        <sz val="11"/>
        <rFont val="Calibri"/>
      </rPr>
      <t>The Photon operating system must configure Secure Shell (SSH) to restrict AllowTcpForwarding.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</si>
  <si>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"AllowTcpForwarding" line is uncommented and set to the following:</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</si>
  <si>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While enabling TCP tunnels is a valuable function of sshd, this feature is not appropriate for use on single purpose appliances.</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</si>
  <si>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AllowTcpForwarding</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If "AllowTcpForwarding" is not set to "no", this is a finding.</t>
    </r>
  </si>
  <si>
    <t>V-258884</t>
  </si>
  <si>
    <r>
      <rPr>
        <sz val="11"/>
        <rFont val="Calibri"/>
      </rPr>
      <t>The Photon operating system must configure Secure Shell (SSH) to restrict LoginGraceTime.</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</si>
  <si>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"LoginGraceTime" line is uncommented and set to the following:</t>
    </r>
    <r>
      <rPr>
        <sz val="11"/>
        <color rgb="FF000000"/>
        <rFont val="Calibri"/>
      </rPr>
      <t xml:space="preserve">
</t>
    </r>
    <r>
      <rPr>
        <sz val="11"/>
        <color rgb="FF000000"/>
        <rFont val="Calibri"/>
      </rPr>
      <t>LoginGraceTime 30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</si>
  <si>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By default, SSH unauthenticated connections are left open for two minutes before being closed. This setting is too permissive as no legitimate login would need such an amount of time to complete a login. Quickly terminating idle or incomplete login attempts will free up resources and reduce the exposure any partial logon attempts may create.</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</si>
  <si>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LoginGraceTime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logingracetime 30</t>
    </r>
    <r>
      <rPr>
        <sz val="11"/>
        <color rgb="FF000000"/>
        <rFont val="Calibri"/>
      </rPr>
      <t xml:space="preserve">
</t>
    </r>
    <r>
      <rPr>
        <sz val="11"/>
        <color rgb="FF000000"/>
        <rFont val="Calibri"/>
      </rPr>
      <t>If "LoginGraceTime" is not set to "30", this is a finding.</t>
    </r>
  </si>
  <si>
    <t>V-258885</t>
  </si>
  <si>
    <r>
      <rPr>
        <sz val="11"/>
        <rFont val="Calibri"/>
      </rPr>
      <t>The Photon operating system must be configured so that the x86 Ctrl-Alt-Delete key sequence is disabled on the command line.</t>
    </r>
  </si>
  <si>
    <r>
      <rPr>
        <sz val="11"/>
        <color rgb="FF000000"/>
        <rFont val="Calibri"/>
      </rPr>
      <t>At the command line, run the following commands:</t>
    </r>
    <r>
      <rPr>
        <sz val="11"/>
        <color rgb="FF000000"/>
        <rFont val="Calibri"/>
      </rPr>
      <t xml:space="preserve">
</t>
    </r>
    <r>
      <rPr>
        <sz val="11"/>
        <color rgb="FF000000"/>
        <rFont val="Calibri"/>
      </rPr>
      <t># systemctl disable ctrl-alt-del.target</t>
    </r>
    <r>
      <rPr>
        <sz val="11"/>
        <color rgb="FF000000"/>
        <rFont val="Calibri"/>
      </rPr>
      <t xml:space="preserve">
</t>
    </r>
    <r>
      <rPr>
        <sz val="11"/>
        <color rgb="FF000000"/>
        <rFont val="Calibri"/>
      </rPr>
      <t># systemctl mask ctrl-alt-del.target</t>
    </r>
    <r>
      <rPr>
        <sz val="11"/>
        <color rgb="FF000000"/>
        <rFont val="Calibri"/>
      </rPr>
      <t xml:space="preserve">
</t>
    </r>
    <r>
      <rPr>
        <sz val="11"/>
        <color rgb="FF000000"/>
        <rFont val="Calibri"/>
      </rPr>
      <t># systemctl daemon-reload</t>
    </r>
  </si>
  <si>
    <r>
      <rPr>
        <sz val="11"/>
        <color rgb="FF000000"/>
        <rFont val="Calibri"/>
      </rPr>
      <t>When the Ctrl-Alt-Del target is enabled, a locally logged-on user who presses Ctrl-Alt-Delete, when at the console, can reboot the system. If accidentally pressed, as could happen in the case of a mixed OS environment, this can create the risk of short-term loss of systems availability due to unintentional reboot.</t>
    </r>
  </si>
  <si>
    <r>
      <rPr>
        <sz val="11"/>
        <color rgb="FF000000"/>
        <rFont val="Calibri"/>
      </rPr>
      <t>At the command line, run the following command to verify the ctrl-alt-del target is disabled and masked:</t>
    </r>
    <r>
      <rPr>
        <sz val="11"/>
        <color rgb="FF000000"/>
        <rFont val="Calibri"/>
      </rPr>
      <t xml:space="preserve">
</t>
    </r>
    <r>
      <rPr>
        <sz val="11"/>
        <color rgb="FF000000"/>
        <rFont val="Calibri"/>
      </rPr>
      <t># systemctl status ctrl-alt-del.target --no-pager</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 xml:space="preserve">                Loaded: masked (Reason: Unit ctrl-alt-del.target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"ctrl-alt-del.target" is not "inactive" and "masked", this is a finding.</t>
    </r>
  </si>
  <si>
    <t>V-258886</t>
  </si>
  <si>
    <r>
      <rPr>
        <sz val="11"/>
        <rFont val="Calibri"/>
      </rPr>
      <t>The Photon operating system must not forward IPv4 or IPv6 source-routed packets.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</si>
  <si>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</si>
  <si>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Source routing is an Internet Protocol mechanism that allows an IP packet to carry information, a list of addresses, that tells a router the path the packet must take. There is also an option to record the hops as the route is traversed.</t>
    </r>
    <r>
      <rPr>
        <sz val="11"/>
        <color rgb="FF000000"/>
        <rFont val="Calibri"/>
      </rPr>
      <t xml:space="preserve">
</t>
    </r>
    <r>
      <rPr>
        <sz val="11"/>
        <color rgb="FF000000"/>
        <rFont val="Calibri"/>
      </rPr>
      <t>The list of hops taken, the "route record", provides the destination with a return path to the source. This allows the source (the sending host) to specify the route, loosely or strictly, ignoring the routing tables of some or all of the routers. It can allow a user to redirect network traffic for malicious purposes and should therefore be disabled.</t>
    </r>
  </si>
  <si>
    <r>
      <rPr>
        <sz val="11"/>
        <color rgb="FF000000"/>
        <rFont val="Calibri"/>
      </rPr>
      <t>At the command line, run the following command to verify source-routed packets are not forwarded:</t>
    </r>
    <r>
      <rPr>
        <sz val="11"/>
        <color rgb="FF000000"/>
        <rFont val="Calibri"/>
      </rPr>
      <t xml:space="preserve">
</t>
    </r>
    <r>
      <rPr>
        <sz val="11"/>
        <color rgb="FF000000"/>
        <rFont val="Calibri"/>
      </rPr>
      <t># /sbin/sysctl -a --pattern "net.ipv[4|6].conf.(all|default).accept_source_route"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the "accept_source_route" kernel parameters are not set to "0", this is a finding.</t>
    </r>
  </si>
  <si>
    <t>V-258887</t>
  </si>
  <si>
    <r>
      <rPr>
        <sz val="11"/>
        <rFont val="Calibri"/>
      </rPr>
      <t>The Photon operating system must not respond to IPv4 Internet Control Message Protocol (ICMP) echoes sent to a broadcast address.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</si>
  <si>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</si>
  <si>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Responding to broadcast (ICMP) echoes facilitates network mapping and provides a vector for amplification attacks.</t>
    </r>
  </si>
  <si>
    <r>
      <rPr>
        <sz val="11"/>
        <color rgb="FF000000"/>
        <rFont val="Calibri"/>
      </rPr>
      <t>At the command line, run the following command to verify ICMP echoes sent to a broadcast address are ignored:</t>
    </r>
    <r>
      <rPr>
        <sz val="11"/>
        <color rgb="FF000000"/>
        <rFont val="Calibri"/>
      </rPr>
      <t xml:space="preserve">
</t>
    </r>
    <r>
      <rPr>
        <sz val="11"/>
        <color rgb="FF000000"/>
        <rFont val="Calibri"/>
      </rPr>
      <t># /sbin/sysctl net.ipv4.icmp_echo_ignore_broadcasts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"net.ipv4.icmp_echo_ignore_broadcasts" kernel parameter is not set to "1", this is a finding.</t>
    </r>
  </si>
  <si>
    <t>V-258888</t>
  </si>
  <si>
    <r>
      <rPr>
        <sz val="11"/>
        <rFont val="Calibri"/>
      </rPr>
      <t>The Photon operating system must prevent IPv4 Internet Control Message Protocol (ICMP) redirect messages from being accepted.</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</si>
  <si>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</si>
  <si>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</si>
  <si>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At the command line, run the following command to verify ICMP redirects are not accepted:</t>
    </r>
    <r>
      <rPr>
        <sz val="11"/>
        <color rgb="FF000000"/>
        <rFont val="Calibri"/>
      </rPr>
      <t xml:space="preserve">
</t>
    </r>
    <r>
      <rPr>
        <sz val="11"/>
        <color rgb="FF000000"/>
        <rFont val="Calibri"/>
      </rPr>
      <t># /sbin/sysctl -a --pattern "net.ipv4.conf.(all|default).accept_redirects"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the "accept_redirects" kernel parameters are not set to "0", this is a finding.</t>
    </r>
  </si>
  <si>
    <t>V-258889</t>
  </si>
  <si>
    <r>
      <rPr>
        <sz val="11"/>
        <rFont val="Calibri"/>
      </rPr>
      <t>The Photon operating system must prevent IPv4 Internet Control Message Protocol (ICMP) secure redirect messages from being accepted.</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</si>
  <si>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</si>
  <si>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At the command line, run the following command to verify ICMP secure redirects are not accepted:</t>
    </r>
    <r>
      <rPr>
        <sz val="11"/>
        <color rgb="FF000000"/>
        <rFont val="Calibri"/>
      </rPr>
      <t xml:space="preserve">
</t>
    </r>
    <r>
      <rPr>
        <sz val="11"/>
        <color rgb="FF000000"/>
        <rFont val="Calibri"/>
      </rPr>
      <t># /sbin/sysctl -a --pattern "net.ipv4.conf.(all|default).secure_redirects"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If the "secure_redirects" kernel parameters are not set to "0", this is a finding.</t>
    </r>
  </si>
  <si>
    <t>V-258890</t>
  </si>
  <si>
    <r>
      <rPr>
        <sz val="11"/>
        <rFont val="Calibri"/>
      </rPr>
      <t>The Photon operating system must not send IPv4 Internet Control Message Protocol (ICMP) redirects.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</si>
  <si>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</si>
  <si>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</si>
  <si>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At the command line, run the following command to verify ICMP send redirects are not accepted:</t>
    </r>
    <r>
      <rPr>
        <sz val="11"/>
        <color rgb="FF000000"/>
        <rFont val="Calibri"/>
      </rPr>
      <t xml:space="preserve">
</t>
    </r>
    <r>
      <rPr>
        <sz val="11"/>
        <color rgb="FF000000"/>
        <rFont val="Calibri"/>
      </rPr>
      <t># /sbin/sysctl -a --pattern "net.ipv4.conf.(all|default).send_redirects"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If the "send_redirects" kernel parameters are not set to "0", this is a finding.</t>
    </r>
  </si>
  <si>
    <t>V-258891</t>
  </si>
  <si>
    <r>
      <rPr>
        <sz val="11"/>
        <rFont val="Calibri"/>
      </rPr>
      <t>The Photon operating system must log IPv4 packets with impossible addresses.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</si>
  <si>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</si>
  <si>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</si>
  <si>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At the command line, run the following command to verify martian packets are logged:</t>
    </r>
    <r>
      <rPr>
        <sz val="11"/>
        <color rgb="FF000000"/>
        <rFont val="Calibri"/>
      </rPr>
      <t xml:space="preserve">
</t>
    </r>
    <r>
      <rPr>
        <sz val="11"/>
        <color rgb="FF000000"/>
        <rFont val="Calibri"/>
      </rPr>
      <t># /sbin/sysctl -a --pattern "net.ipv4.conf.(all|default).log_martians"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If the "log_martians" kernel parameters are not set to "1", this is a finding.</t>
    </r>
  </si>
  <si>
    <t>V-258892</t>
  </si>
  <si>
    <r>
      <rPr>
        <sz val="11"/>
        <rFont val="Calibri"/>
      </rPr>
      <t>The Photon operating system must use a reverse-path filter for IPv4 network traffic.</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</si>
  <si>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</si>
  <si>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Enabling reverse path filtering drops packets with source addresses that should not have been able to be received on the interface they were received on. It should not be used on systems that are routers for complicated networks but is helpful for end hosts and routers serving small networks.</t>
    </r>
  </si>
  <si>
    <r>
      <rPr>
        <sz val="11"/>
        <color rgb="FF000000"/>
        <rFont val="Calibri"/>
      </rPr>
      <t>At the command line, run the following command to verify IPv4 traffic is using a reverse path filter:</t>
    </r>
    <r>
      <rPr>
        <sz val="11"/>
        <color rgb="FF000000"/>
        <rFont val="Calibri"/>
      </rPr>
      <t xml:space="preserve">
</t>
    </r>
    <r>
      <rPr>
        <sz val="11"/>
        <color rgb="FF000000"/>
        <rFont val="Calibri"/>
      </rPr>
      <t># /sbin/sysctl -a --pattern "net.ipv4.conf.(all|default).rp_filter"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If the "rp_filter" kernel parameters are not set to "1", this is a finding.</t>
    </r>
  </si>
  <si>
    <t>V-258893</t>
  </si>
  <si>
    <r>
      <rPr>
        <sz val="11"/>
        <rFont val="Calibri"/>
      </rPr>
      <t>The Photon operating system must not perform IPv4 packet forwarding.</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</si>
  <si>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</si>
  <si>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</si>
  <si>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If IP forwarding is required, for example if Kubernetes is installed, this is Not Applicable.</t>
    </r>
    <r>
      <rPr>
        <sz val="11"/>
        <color rgb="FF000000"/>
        <rFont val="Calibri"/>
      </rPr>
      <t xml:space="preserve">
</t>
    </r>
    <r>
      <rPr>
        <sz val="11"/>
        <color rgb="FF000000"/>
        <rFont val="Calibri"/>
      </rPr>
      <t>At the command line, run the following command to verify packet forwarding it disabled:</t>
    </r>
    <r>
      <rPr>
        <sz val="11"/>
        <color rgb="FF000000"/>
        <rFont val="Calibri"/>
      </rPr>
      <t xml:space="preserve">
</t>
    </r>
    <r>
      <rPr>
        <sz val="11"/>
        <color rgb="FF000000"/>
        <rFont val="Calibri"/>
      </rPr>
      <t># /sbin/sysctl net.ipv4.ip_forward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If the "net.ipv4.ip_forward" kernel parameter is not set to "0", this is a finding.</t>
    </r>
  </si>
  <si>
    <t>V-258894</t>
  </si>
  <si>
    <r>
      <rPr>
        <sz val="11"/>
        <rFont val="Calibri"/>
      </rPr>
      <t>The Photon operating system must send TCP timestamps.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</si>
  <si>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net.ipv4.tcp_timestamps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</si>
  <si>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TCP timestamps are used to provide protection against wrapped sequence numbers. It is possible to calculate system uptime (and boot time) by analyzing TCP timestamps. These calculated uptimes can help a bad actor in determining likely patch levels for vulnerabilities.</t>
    </r>
  </si>
  <si>
    <r>
      <rPr>
        <sz val="11"/>
        <color rgb="FF000000"/>
        <rFont val="Calibri"/>
      </rPr>
      <t>At the command line, run the following command to verify TCP timestamps are enabled:</t>
    </r>
    <r>
      <rPr>
        <sz val="11"/>
        <color rgb="FF000000"/>
        <rFont val="Calibri"/>
      </rPr>
      <t xml:space="preserve">
</t>
    </r>
    <r>
      <rPr>
        <sz val="11"/>
        <color rgb="FF000000"/>
        <rFont val="Calibri"/>
      </rPr>
      <t># /sbin/sysctl net.ipv4.tcp_timestamps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net.ipv4.tcp_timestamps = 1</t>
    </r>
    <r>
      <rPr>
        <sz val="11"/>
        <color rgb="FF000000"/>
        <rFont val="Calibri"/>
      </rPr>
      <t xml:space="preserve">
</t>
    </r>
    <r>
      <rPr>
        <sz val="11"/>
        <color rgb="FF000000"/>
        <rFont val="Calibri"/>
      </rPr>
      <t>If the "net.ipv4.tcp_timestamps" kernel parameter is not set to "1", this is a finding.</t>
    </r>
  </si>
  <si>
    <t>V-258895</t>
  </si>
  <si>
    <r>
      <rPr>
        <sz val="11"/>
        <rFont val="Calibri"/>
      </rPr>
      <t>The Photon operating system must be configured to protect the Secure Shell (SSH) public host key from unauthorized modification.</t>
    </r>
  </si>
  <si>
    <r>
      <rPr>
        <sz val="11"/>
        <color rgb="FF000000"/>
        <rFont val="Calibri"/>
      </rPr>
      <t>At the command line, run the following commands for each returned file:</t>
    </r>
    <r>
      <rPr>
        <sz val="11"/>
        <color rgb="FF000000"/>
        <rFont val="Calibri"/>
      </rPr>
      <t xml:space="preserve">
</t>
    </r>
    <r>
      <rPr>
        <sz val="11"/>
        <color rgb="FF000000"/>
        <rFont val="Calibri"/>
      </rPr>
      <t># chmod 644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 systemctl restart sshd.service</t>
    </r>
  </si>
  <si>
    <r>
      <rPr>
        <sz val="11"/>
        <color rgb="FF000000"/>
        <rFont val="Calibri"/>
      </rPr>
      <t>If a public host key file is modified by an unauthorized user, the SSH service may be compromised.</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</si>
  <si>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/etc/ssh/*key.pub</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/etc/ssh/ssh_host_dsa_key.pub permissions are 644 and owned by root:root</t>
    </r>
    <r>
      <rPr>
        <sz val="11"/>
        <color rgb="FF000000"/>
        <rFont val="Calibri"/>
      </rPr>
      <t xml:space="preserve">
</t>
    </r>
    <r>
      <rPr>
        <sz val="11"/>
        <color rgb="FF000000"/>
        <rFont val="Calibri"/>
      </rPr>
      <t>/etc/ssh/ssh_host_ecdsa_key.pub permissions are 644 and owned by root:root</t>
    </r>
    <r>
      <rPr>
        <sz val="11"/>
        <color rgb="FF000000"/>
        <rFont val="Calibri"/>
      </rPr>
      <t xml:space="preserve">
</t>
    </r>
    <r>
      <rPr>
        <sz val="11"/>
        <color rgb="FF000000"/>
        <rFont val="Calibri"/>
      </rPr>
      <t>/etc/ssh/ssh_host_ed25519_key.pub permissions are 644 and owned by root:root</t>
    </r>
    <r>
      <rPr>
        <sz val="11"/>
        <color rgb="FF000000"/>
        <rFont val="Calibri"/>
      </rPr>
      <t xml:space="preserve">
</t>
    </r>
    <r>
      <rPr>
        <sz val="11"/>
        <color rgb="FF000000"/>
        <rFont val="Calibri"/>
      </rPr>
      <t>/etc/ssh/ssh_host_rsa_key.pub permissions are 644 and owned by root:root</t>
    </r>
    <r>
      <rPr>
        <sz val="11"/>
        <color rgb="FF000000"/>
        <rFont val="Calibri"/>
      </rPr>
      <t xml:space="preserve">
</t>
    </r>
    <r>
      <rPr>
        <sz val="11"/>
        <color rgb="FF000000"/>
        <rFont val="Calibri"/>
      </rPr>
      <t>If any "key.pub" file listed is not owned by root or not group owned by root or does not have permissions of "0644", this is a finding.</t>
    </r>
  </si>
  <si>
    <t>V-258896</t>
  </si>
  <si>
    <r>
      <rPr>
        <sz val="11"/>
        <rFont val="Calibri"/>
      </rPr>
      <t>The Photon operating system must be configured to protect the Secure Shell (SSH) private host key from unauthorized access.</t>
    </r>
  </si>
  <si>
    <r>
      <rPr>
        <sz val="11"/>
        <color rgb="FF000000"/>
        <rFont val="Calibri"/>
      </rPr>
      <t>At the command line, run the following commands for each returned file:</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 systemctl restart sshd.service</t>
    </r>
  </si>
  <si>
    <r>
      <rPr>
        <sz val="11"/>
        <color rgb="FF000000"/>
        <rFont val="Calibri"/>
      </rPr>
      <t>If an unauthorized user obtains the private SSH host key file, the host could be impersonated.</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</si>
  <si>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/etc/ssh/*key</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/etc/ssh/ssh_host_dsa_key permissions are 600 and owned by root:root</t>
    </r>
    <r>
      <rPr>
        <sz val="11"/>
        <color rgb="FF000000"/>
        <rFont val="Calibri"/>
      </rPr>
      <t xml:space="preserve">
</t>
    </r>
    <r>
      <rPr>
        <sz val="11"/>
        <color rgb="FF000000"/>
        <rFont val="Calibri"/>
      </rPr>
      <t>/etc/ssh/ssh_host_ecdsa_key permissions are 600 and owned by root:root</t>
    </r>
    <r>
      <rPr>
        <sz val="11"/>
        <color rgb="FF000000"/>
        <rFont val="Calibri"/>
      </rPr>
      <t xml:space="preserve">
</t>
    </r>
    <r>
      <rPr>
        <sz val="11"/>
        <color rgb="FF000000"/>
        <rFont val="Calibri"/>
      </rPr>
      <t>/etc/ssh/ssh_host_ed25519_key permissions are 600 and owned by root:root</t>
    </r>
    <r>
      <rPr>
        <sz val="11"/>
        <color rgb="FF000000"/>
        <rFont val="Calibri"/>
      </rPr>
      <t xml:space="preserve">
</t>
    </r>
    <r>
      <rPr>
        <sz val="11"/>
        <color rgb="FF000000"/>
        <rFont val="Calibri"/>
      </rPr>
      <t>/etc/ssh/ssh_host_rsa_key permissions are 600 and owned by root:root</t>
    </r>
    <r>
      <rPr>
        <sz val="11"/>
        <color rgb="FF000000"/>
        <rFont val="Calibri"/>
      </rPr>
      <t xml:space="preserve">
</t>
    </r>
    <r>
      <rPr>
        <sz val="11"/>
        <color rgb="FF000000"/>
        <rFont val="Calibri"/>
      </rPr>
      <t>If any key file listed is not owned by root or not group owned by root or does not have permissions of "0600", this is a finding.</t>
    </r>
  </si>
  <si>
    <t>V-258897</t>
  </si>
  <si>
    <r>
      <rPr>
        <sz val="11"/>
        <rFont val="Calibri"/>
      </rPr>
      <t>The Photon operating system must enforce password complexity on the root account.</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</si>
  <si>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Configure the pam_pwquality.so line to have the "enforce_for_root" option present as follows:</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</si>
  <si>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Password complexity rules must apply to all accounts on the system, including root. Without specifying the enforce_for_root flag, pam_pwquality does not apply complexity rules to the root user. While root users can find ways around this requirement, given its superuser power, it is necessary to attempt to force compliance.</t>
    </r>
  </si>
  <si>
    <r>
      <rPr>
        <sz val="11"/>
        <color rgb="FF000000"/>
        <rFont val="Calibri"/>
      </rPr>
      <t>At the command line, run the following command to verify password complexity is enforced for the root account:</t>
    </r>
    <r>
      <rPr>
        <sz val="11"/>
        <color rgb="FF000000"/>
        <rFont val="Calibri"/>
      </rPr>
      <t xml:space="preserve">
</t>
    </r>
    <r>
      <rPr>
        <sz val="11"/>
        <color rgb="FF000000"/>
        <rFont val="Calibri"/>
      </rPr>
      <t># grep '^password.*pam_pwquality.so'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If the "enforce_for_root" option is missing or commented out, this is a finding.</t>
    </r>
  </si>
  <si>
    <t>V-258898</t>
  </si>
  <si>
    <r>
      <rPr>
        <sz val="11"/>
        <rFont val="Calibri"/>
      </rPr>
      <t>The Photon operating system must disable systemd fallback DNS.</t>
    </r>
  </si>
  <si>
    <r>
      <rPr>
        <sz val="11"/>
        <color rgb="FF000000"/>
        <rFont val="Calibri"/>
      </rPr>
      <t>Navigate to and open:</t>
    </r>
    <r>
      <rPr>
        <sz val="11"/>
        <color rgb="FF000000"/>
        <rFont val="Calibri"/>
      </rPr>
      <t xml:space="preserve">
</t>
    </r>
    <r>
      <rPr>
        <sz val="11"/>
        <color rgb="FF000000"/>
        <rFont val="Calibri"/>
      </rPr>
      <t>/etc/systemd/resolved.conf</t>
    </r>
    <r>
      <rPr>
        <sz val="11"/>
        <color rgb="FF000000"/>
        <rFont val="Calibri"/>
      </rPr>
      <t xml:space="preserve">
</t>
    </r>
    <r>
      <rPr>
        <sz val="11"/>
        <color rgb="FF000000"/>
        <rFont val="Calibri"/>
      </rPr>
      <t>Add or update the "FallbackDNS" entry to the following:</t>
    </r>
    <r>
      <rPr>
        <sz val="11"/>
        <color rgb="FF000000"/>
        <rFont val="Calibri"/>
      </rPr>
      <t xml:space="preserve">
</t>
    </r>
    <r>
      <rPr>
        <sz val="11"/>
        <color rgb="FF000000"/>
        <rFont val="Calibri"/>
      </rPr>
      <t>FallbackDNS=</t>
    </r>
    <r>
      <rPr>
        <sz val="11"/>
        <color rgb="FF000000"/>
        <rFont val="Calibri"/>
      </rPr>
      <t xml:space="preserve">
</t>
    </r>
    <r>
      <rPr>
        <sz val="11"/>
        <color rgb="FF000000"/>
        <rFont val="Calibri"/>
      </rPr>
      <t>Restart the Systemd resolved service by running the following command:</t>
    </r>
    <r>
      <rPr>
        <sz val="11"/>
        <color rgb="FF000000"/>
        <rFont val="Calibri"/>
      </rPr>
      <t xml:space="preserve">
</t>
    </r>
    <r>
      <rPr>
        <sz val="11"/>
        <color rgb="FF000000"/>
        <rFont val="Calibri"/>
      </rPr>
      <t># systemctl restart systemd-resolved</t>
    </r>
    <r>
      <rPr>
        <sz val="11"/>
        <color rgb="FF000000"/>
        <rFont val="Calibri"/>
      </rPr>
      <t xml:space="preserve">
</t>
    </r>
    <r>
      <rPr>
        <sz val="11"/>
        <color rgb="FF000000"/>
        <rFont val="Calibri"/>
      </rPr>
      <t>Note: If this option is not given, a compiled-in list of DNS servers is used instead, which is undesirable.</t>
    </r>
  </si>
  <si>
    <r>
      <rPr>
        <sz val="11"/>
        <color rgb="FF000000"/>
        <rFont val="Calibri"/>
      </rPr>
      <t>Systemd contains an ability to set fallback DNS servers, which is used for DNS lookups in the event no system level DNS servers are configured or other DNS servers are specified in the Systemd resolved.conf file. If uncommented, this configuration contains Google DNS servers by default and could result in DNS leaking info unknowingly in the event DNS is absent or misconfigured at the system level.</t>
    </r>
  </si>
  <si>
    <r>
      <rPr>
        <sz val="11"/>
        <color rgb="FF000000"/>
        <rFont val="Calibri"/>
      </rPr>
      <t>At the command line, run the following command to verify systemd fallback DNS is disabled:</t>
    </r>
    <r>
      <rPr>
        <sz val="11"/>
        <color rgb="FF000000"/>
        <rFont val="Calibri"/>
      </rPr>
      <t xml:space="preserve">
</t>
    </r>
    <r>
      <rPr>
        <sz val="11"/>
        <color rgb="FF000000"/>
        <rFont val="Calibri"/>
      </rPr>
      <t># resolvectl status | grep '^Fallback DNS'</t>
    </r>
    <r>
      <rPr>
        <sz val="11"/>
        <color rgb="FF000000"/>
        <rFont val="Calibri"/>
      </rPr>
      <t xml:space="preserve">
</t>
    </r>
    <r>
      <rPr>
        <sz val="11"/>
        <color rgb="FF000000"/>
        <rFont val="Calibri"/>
      </rPr>
      <t>If the output indicates that Fallback DNS servers are configured, this is a finding.</t>
    </r>
  </si>
  <si>
    <t>V-258899</t>
  </si>
  <si>
    <r>
      <rPr>
        <sz val="11"/>
        <rFont val="Calibri"/>
      </rPr>
      <t>The Photon operating system must generate audit records for all access and modifications to the opasswd file.</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</si>
  <si>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An "audit.STIG.rules" file is provided with this guidance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</si>
  <si>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Without the capability to generate audit records, it would be difficult to establish, correlate, and investigate the events relating to an incident or identify those responsible for one.</t>
    </r>
  </si>
  <si>
    <r>
      <rPr>
        <sz val="11"/>
        <color rgb="FF000000"/>
        <rFont val="Calibri"/>
      </rPr>
      <t>At the command line, run the following command to verify an audit rule exists to audit the opasswd file:</t>
    </r>
    <r>
      <rPr>
        <sz val="11"/>
        <color rgb="FF000000"/>
        <rFont val="Calibri"/>
      </rPr>
      <t xml:space="preserve">
</t>
    </r>
    <r>
      <rPr>
        <sz val="11"/>
        <color rgb="FF000000"/>
        <rFont val="Calibri"/>
      </rPr>
      <t># auditctl -l | grep -E /etc/security/opasswd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If the opasswd file is not monitored for access or writes,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PHTN-40-000016.</t>
    </r>
  </si>
  <si>
    <t>V-258900</t>
  </si>
  <si>
    <r>
      <rPr>
        <sz val="11"/>
        <rFont val="Calibri"/>
      </rPr>
      <t>The Photon operating system must implement only approved Message Authentication Codes (MACs) to protect the integrity of remote access sessions.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</si>
  <si>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"MACs" line is uncommented and set to the following: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</si>
  <si>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At the command line, run the following command to verify the running configuration of sshd:</t>
    </r>
    <r>
      <rPr>
        <sz val="11"/>
        <color rgb="FF000000"/>
        <rFont val="Calibri"/>
      </rPr>
      <t xml:space="preserve">
</t>
    </r>
    <r>
      <rPr>
        <sz val="11"/>
        <color rgb="FF000000"/>
        <rFont val="Calibri"/>
      </rPr>
      <t># sshd -T|&amp;grep -i MACs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the output matches the macs in the example result or a subset thereof, this is not a finding.</t>
    </r>
    <r>
      <rPr>
        <sz val="11"/>
        <color rgb="FF000000"/>
        <rFont val="Calibri"/>
      </rPr>
      <t xml:space="preserve">
</t>
    </r>
    <r>
      <rPr>
        <sz val="11"/>
        <color rgb="FF000000"/>
        <rFont val="Calibri"/>
      </rPr>
      <t>If the output contains any macs not listed in the example result, this is a finding.</t>
    </r>
  </si>
  <si>
    <t>V-258901</t>
  </si>
  <si>
    <r>
      <rPr>
        <sz val="11"/>
        <rFont val="Calibri"/>
      </rPr>
      <t>The Photon operating system must enable the rsyslog service.</t>
    </r>
  </si>
  <si>
    <r>
      <rPr>
        <sz val="11"/>
        <color rgb="FF000000"/>
        <rFont val="Calibri"/>
      </rPr>
      <t>At the command line, run the following commands:</t>
    </r>
    <r>
      <rPr>
        <sz val="11"/>
        <color rgb="FF000000"/>
        <rFont val="Calibri"/>
      </rPr>
      <t xml:space="preserve">
</t>
    </r>
    <r>
      <rPr>
        <sz val="11"/>
        <color rgb="FF000000"/>
        <rFont val="Calibri"/>
      </rPr>
      <t># systemctl enable rsyslog</t>
    </r>
    <r>
      <rPr>
        <sz val="11"/>
        <color rgb="FF000000"/>
        <rFont val="Calibri"/>
      </rPr>
      <t xml:space="preserve">
</t>
    </r>
    <r>
      <rPr>
        <sz val="11"/>
        <color rgb="FF000000"/>
        <rFont val="Calibri"/>
      </rPr>
      <t># systemctl start rsyslog</t>
    </r>
  </si>
  <si>
    <r>
      <rPr>
        <sz val="11"/>
        <color rgb="FF000000"/>
        <rFont val="Calibri"/>
      </rPr>
      <t>Information stored in one location is vulnerable to accidental or incidental deletion or alteration. Off-loading is a common process in information systems with limited audit storage capacity.</t>
    </r>
  </si>
  <si>
    <r>
      <rPr>
        <sz val="11"/>
        <color rgb="FF000000"/>
        <rFont val="Calibri"/>
      </rPr>
      <t>If another package is used to offload logs, such as syslog-ng, and is properly configured, this is not applicable.</t>
    </r>
    <r>
      <rPr>
        <sz val="11"/>
        <color rgb="FF000000"/>
        <rFont val="Calibri"/>
      </rPr>
      <t xml:space="preserve">
</t>
    </r>
    <r>
      <rPr>
        <sz val="11"/>
        <color rgb="FF000000"/>
        <rFont val="Calibri"/>
      </rPr>
      <t>At the command line, run the following command to verify rsyslog is enabled and running:</t>
    </r>
    <r>
      <rPr>
        <sz val="11"/>
        <color rgb="FF000000"/>
        <rFont val="Calibri"/>
      </rPr>
      <t xml:space="preserve">
</t>
    </r>
    <r>
      <rPr>
        <sz val="11"/>
        <color rgb="FF000000"/>
        <rFont val="Calibri"/>
      </rPr>
      <t># systemctl status rsyslog</t>
    </r>
    <r>
      <rPr>
        <sz val="11"/>
        <color rgb="FF000000"/>
        <rFont val="Calibri"/>
      </rPr>
      <t xml:space="preserve">
</t>
    </r>
    <r>
      <rPr>
        <sz val="11"/>
        <color rgb="FF000000"/>
        <rFont val="Calibri"/>
      </rPr>
      <t>If the rsyslog service is not enabled and running, this is a finding.</t>
    </r>
  </si>
  <si>
    <t>V-258902</t>
  </si>
  <si>
    <r>
      <rPr>
        <sz val="11"/>
        <rFont val="Calibri"/>
      </rPr>
      <t>The Photon operating system must be configured to use the pam_pwhistory.so module.</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</si>
  <si>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Add or update the pam_pwhistory.so module line as follows:</t>
    </r>
    <r>
      <rPr>
        <sz val="11"/>
        <color rgb="FF000000"/>
        <rFont val="Calibri"/>
      </rPr>
      <t xml:space="preserve">
</t>
    </r>
    <r>
      <rPr>
        <sz val="11"/>
        <color rgb="FF000000"/>
        <rFont val="Calibri"/>
      </rPr>
      <t>password  required    pam_pwhistory.so  remember=5 retry=3 enforce_for_root use_authtok</t>
    </r>
    <r>
      <rPr>
        <sz val="11"/>
        <color rgb="FF000000"/>
        <rFont val="Calibri"/>
      </rPr>
      <t xml:space="preserve">
</t>
    </r>
    <r>
      <rPr>
        <sz val="11"/>
        <color rgb="FF000000"/>
        <rFont val="Calibri"/>
      </rPr>
      <t>Note: The line must be configured after pam_pwquality.so.</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</si>
  <si>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 to verify the pam_pwhistory.so module is used:</t>
    </r>
    <r>
      <rPr>
        <sz val="11"/>
        <color rgb="FF000000"/>
        <rFont val="Calibri"/>
      </rPr>
      <t xml:space="preserve">
</t>
    </r>
    <r>
      <rPr>
        <sz val="11"/>
        <color rgb="FF000000"/>
        <rFont val="Calibri"/>
      </rPr>
      <t># grep '^password' /etc/pam.d/system-password</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pam_pwquality.so  dcredit=-1 ucredit=-1 lcredit=-1 ocredit=-1 minlen=15 difok=8 enforce_for_root dictcheck=1</t>
    </r>
    <r>
      <rPr>
        <sz val="11"/>
        <color rgb="FF000000"/>
        <rFont val="Calibri"/>
      </rPr>
      <t xml:space="preserve">
</t>
    </r>
    <r>
      <rPr>
        <sz val="11"/>
        <color rgb="FF000000"/>
        <rFont val="Calibri"/>
      </rPr>
      <t>password  required    pam_pwhistory.so  remember=5 retry=3 enforce_for_root use_authtok</t>
    </r>
    <r>
      <rPr>
        <sz val="11"/>
        <color rgb="FF000000"/>
        <rFont val="Calibri"/>
      </rPr>
      <t xml:space="preserve">
</t>
    </r>
    <r>
      <rPr>
        <sz val="11"/>
        <color rgb="FF000000"/>
        <rFont val="Calibri"/>
      </rPr>
      <t>password  required    pam_unix.so       sha512 use_authtok shadow try_first_pass</t>
    </r>
    <r>
      <rPr>
        <sz val="11"/>
        <color rgb="FF000000"/>
        <rFont val="Calibri"/>
      </rPr>
      <t xml:space="preserve">
</t>
    </r>
    <r>
      <rPr>
        <sz val="11"/>
        <color rgb="FF000000"/>
        <rFont val="Calibri"/>
      </rPr>
      <t>If the "pam_pwhistory.so" module is not present, this is a finding.</t>
    </r>
    <r>
      <rPr>
        <sz val="11"/>
        <color rgb="FF000000"/>
        <rFont val="Calibri"/>
      </rPr>
      <t xml:space="preserve">
</t>
    </r>
    <r>
      <rPr>
        <sz val="11"/>
        <color rgb="FF000000"/>
        <rFont val="Calibri"/>
      </rPr>
      <t>If "use_authtok" is not present for the "pam_pwhistory.so" module, this is a finding.</t>
    </r>
    <r>
      <rPr>
        <sz val="11"/>
        <color rgb="FF000000"/>
        <rFont val="Calibri"/>
      </rPr>
      <t xml:space="preserve">
</t>
    </r>
    <r>
      <rPr>
        <sz val="11"/>
        <color rgb="FF000000"/>
        <rFont val="Calibri"/>
      </rPr>
      <t>If "conf" or "file" are present for the "pam_pwhistory.so" module, this is a finding.</t>
    </r>
  </si>
  <si>
    <t>V-258903</t>
  </si>
  <si>
    <r>
      <rPr>
        <sz val="11"/>
        <rFont val="Calibri"/>
      </rPr>
      <t>The Photon operating system must enable hardlink access control protection in the kernel.</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</si>
  <si>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</si>
  <si>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By enabling the fs.protected_hardlinks kernel parameter, users can no longer create soft or hard links to files they do not own. Disallowing such hardlinks mitigate vulnerabilities based on insecure file system accessed by privileged programs, avoiding an exploitation vector exploiting unsafe use of open() or creat().</t>
    </r>
  </si>
  <si>
    <r>
      <rPr>
        <sz val="11"/>
        <color rgb="FF000000"/>
        <rFont val="Calibri"/>
      </rPr>
      <t>At the command line, run the following command to verify hardlink protection is enabled:</t>
    </r>
    <r>
      <rPr>
        <sz val="11"/>
        <color rgb="FF000000"/>
        <rFont val="Calibri"/>
      </rPr>
      <t xml:space="preserve">
</t>
    </r>
    <r>
      <rPr>
        <sz val="11"/>
        <color rgb="FF000000"/>
        <rFont val="Calibri"/>
      </rPr>
      <t># /sbin/sysctl fs.protected_hardlinks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the "fs.protected_hardlinks" kernel parameter is not set to "1", this is a finding.</t>
    </r>
  </si>
  <si>
    <t>V-258904</t>
  </si>
  <si>
    <r>
      <rPr>
        <sz val="11"/>
        <rFont val="Calibri"/>
      </rPr>
      <t>The Photon operating system must restrict core dumps.</t>
    </r>
  </si>
  <si>
    <r>
      <rPr>
        <sz val="11"/>
        <color rgb="FF000000"/>
        <rFont val="Calibri"/>
      </rPr>
      <t>Navigate to and open:</t>
    </r>
    <r>
      <rPr>
        <sz val="11"/>
        <color rgb="FF000000"/>
        <rFont val="Calibri"/>
      </rPr>
      <t xml:space="preserve">
</t>
    </r>
    <r>
      <rPr>
        <sz val="11"/>
        <color rgb="FF000000"/>
        <rFont val="Calibri"/>
      </rPr>
      <t>/etc/sysctl.d/zz-stig-hardening.conf</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fs.suid_dumpable = 0</t>
    </r>
    <r>
      <rPr>
        <sz val="11"/>
        <color rgb="FF000000"/>
        <rFont val="Calibri"/>
      </rPr>
      <t xml:space="preserve">
</t>
    </r>
    <r>
      <rPr>
        <sz val="11"/>
        <color rgb="FF000000"/>
        <rFont val="Calibri"/>
      </rPr>
      <t>At the command line, run the following command to load the new configuration:</t>
    </r>
    <r>
      <rPr>
        <sz val="11"/>
        <color rgb="FF000000"/>
        <rFont val="Calibri"/>
      </rPr>
      <t xml:space="preserve">
</t>
    </r>
    <r>
      <rPr>
        <sz val="11"/>
        <color rgb="FF000000"/>
        <rFont val="Calibri"/>
      </rPr>
      <t># /sbin/sysctl --load /etc/sysctl.d/zz-stig-hardening.conf</t>
    </r>
    <r>
      <rPr>
        <sz val="11"/>
        <color rgb="FF000000"/>
        <rFont val="Calibri"/>
      </rPr>
      <t xml:space="preserve">
</t>
    </r>
    <r>
      <rPr>
        <sz val="11"/>
        <color rgb="FF000000"/>
        <rFont val="Calibri"/>
      </rPr>
      <t>Note: If the file zz-stig-hardening.conf does not exist, it must be created.</t>
    </r>
  </si>
  <si>
    <r>
      <rPr>
        <sz val="11"/>
        <color rgb="FF000000"/>
        <rFont val="Calibri"/>
      </rPr>
      <t>By enabling the fs.suid_dumpable kernel parameter, core dumps are not generated for setuid or otherwise protected/tainted binaries. This prevents users from potentially accessing core dumps with privileged information they would otherwise not have access to read.</t>
    </r>
  </si>
  <si>
    <r>
      <rPr>
        <sz val="11"/>
        <color rgb="FF000000"/>
        <rFont val="Calibri"/>
      </rPr>
      <t>At the command line, run the following command to verify core dumps are restricted:</t>
    </r>
    <r>
      <rPr>
        <sz val="11"/>
        <color rgb="FF000000"/>
        <rFont val="Calibri"/>
      </rPr>
      <t xml:space="preserve">
</t>
    </r>
    <r>
      <rPr>
        <sz val="11"/>
        <color rgb="FF000000"/>
        <rFont val="Calibri"/>
      </rPr>
      <t># /sbin/sysctl fs.suid_dumpable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fs.suid_dumpable = 0</t>
    </r>
    <r>
      <rPr>
        <sz val="11"/>
        <color rgb="FF000000"/>
        <rFont val="Calibri"/>
      </rPr>
      <t xml:space="preserve">
</t>
    </r>
    <r>
      <rPr>
        <sz val="11"/>
        <color rgb="FF000000"/>
        <rFont val="Calibri"/>
      </rPr>
      <t>If the "fs.suid_dumpable" kernel parameter is not set to "0", this is a finding.</t>
    </r>
  </si>
  <si>
    <t>V-258905</t>
  </si>
  <si>
    <r>
      <rPr>
        <sz val="11"/>
        <rFont val="Calibri"/>
      </rPr>
      <t>The vCenter Server must enforce the limit of three consecutive invalid login attempts by a user.</t>
    </r>
  </si>
  <si>
    <t>vCenter</t>
  </si>
  <si>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"Maximum number of failed login attempts" to "3" and click "Save".</t>
    </r>
  </si>
  <si>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</si>
  <si>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The following lockout policy should be set as follows:</t>
    </r>
    <r>
      <rPr>
        <sz val="11"/>
        <color rgb="FF000000"/>
        <rFont val="Calibri"/>
      </rPr>
      <t xml:space="preserve">
</t>
    </r>
    <r>
      <rPr>
        <sz val="11"/>
        <color rgb="FF000000"/>
        <rFont val="Calibri"/>
      </rPr>
      <t>Maximum number of failed login attempts: 3</t>
    </r>
    <r>
      <rPr>
        <sz val="11"/>
        <color rgb="FF000000"/>
        <rFont val="Calibri"/>
      </rPr>
      <t xml:space="preserve">
</t>
    </r>
    <r>
      <rPr>
        <sz val="11"/>
        <color rgb="FF000000"/>
        <rFont val="Calibri"/>
      </rPr>
      <t>If this account lockout policy is not configured as stated, this is a finding.</t>
    </r>
  </si>
  <si>
    <t>V-258906</t>
  </si>
  <si>
    <r>
      <rPr>
        <sz val="11"/>
        <rFont val="Calibri"/>
      </rPr>
      <t>The vCenter Server must display the Standard Mandatory DOD Notice and Consent Banner before logon.</t>
    </r>
  </si>
  <si>
    <r>
      <rPr>
        <sz val="11"/>
        <color rgb="FF000000"/>
        <rFont val="Calibri"/>
      </rPr>
      <t>From the vSphere Client, go to Administration &gt;&gt; Single Sign On &gt;&gt; Configuration &gt;&gt; Login Message.</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"Show login message" slider to enable.</t>
    </r>
    <r>
      <rPr>
        <sz val="11"/>
        <color rgb="FF000000"/>
        <rFont val="Calibri"/>
      </rPr>
      <t xml:space="preserve">
</t>
    </r>
    <r>
      <rPr>
        <sz val="11"/>
        <color rgb="FF000000"/>
        <rFont val="Calibri"/>
      </rPr>
      <t>Configure the "Login message" to "DOD User Agreement".</t>
    </r>
    <r>
      <rPr>
        <sz val="11"/>
        <color rgb="FF000000"/>
        <rFont val="Calibri"/>
      </rPr>
      <t xml:space="preserve">
</t>
    </r>
    <r>
      <rPr>
        <sz val="11"/>
        <color rgb="FF000000"/>
        <rFont val="Calibri"/>
      </rPr>
      <t>Click the "Consent checkbox" slider to enable.</t>
    </r>
    <r>
      <rPr>
        <sz val="11"/>
        <color rgb="FF000000"/>
        <rFont val="Calibri"/>
      </rPr>
      <t xml:space="preserve">
</t>
    </r>
    <r>
      <rPr>
        <sz val="11"/>
        <color rgb="FF000000"/>
        <rFont val="Calibri"/>
      </rPr>
      <t>Set the "Details of login message" to the Standard Mandatory DOD Notice and Consent Banner text.</t>
    </r>
    <r>
      <rPr>
        <sz val="11"/>
        <color rgb="FF000000"/>
        <rFont val="Calibri"/>
      </rPr>
      <t xml:space="preserve">
</t>
    </r>
    <r>
      <rPr>
        <sz val="11"/>
        <color rgb="FF000000"/>
        <rFont val="Calibri"/>
      </rPr>
      <t>Click "Save".</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</si>
  <si>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(literal ampersand) consent to terms in IS user agreem't."</t>
    </r>
    <r>
      <rPr>
        <sz val="11"/>
        <color rgb="FF000000"/>
        <rFont val="Calibri"/>
      </rPr>
      <t xml:space="preserve">
</t>
    </r>
    <r>
      <rPr>
        <sz val="11"/>
        <color rgb="FF000000"/>
        <rFont val="Calibri"/>
      </rPr>
      <t>Satisfies: SRG-APP-000068, SRG-APP-000069, SRG-APP-000070</t>
    </r>
  </si>
  <si>
    <r>
      <rPr>
        <sz val="11"/>
        <color rgb="FF000000"/>
        <rFont val="Calibri"/>
      </rPr>
      <t>From the vSphere Client, go to Administration &gt;&gt; Single Sign On &gt;&gt; Configuration &gt;&gt; Login Message.</t>
    </r>
    <r>
      <rPr>
        <sz val="11"/>
        <color rgb="FF000000"/>
        <rFont val="Calibri"/>
      </rPr>
      <t xml:space="preserve">
</t>
    </r>
    <r>
      <rPr>
        <sz val="11"/>
        <color rgb="FF000000"/>
        <rFont val="Calibri"/>
      </rPr>
      <t>If the selection box next to "Show login message" is disabled, "Details of login message" is not configured to the standard DOD User Agreement, or the "Consent checkbox" is disabled, this is a finding.</t>
    </r>
    <r>
      <rPr>
        <sz val="11"/>
        <color rgb="FF000000"/>
        <rFont val="Calibri"/>
      </rPr>
      <t xml:space="preserve">
</t>
    </r>
    <r>
      <rPr>
        <sz val="11"/>
        <color rgb="FF000000"/>
        <rFont val="Calibri"/>
      </rPr>
      <t>Note: Refer to vulnerability discussion for user agreement language.</t>
    </r>
  </si>
  <si>
    <t>V-258907</t>
  </si>
  <si>
    <r>
      <rPr>
        <sz val="11"/>
        <rFont val="Calibri"/>
      </rPr>
      <t>The vCenter Server must produce audit records containing information to establish what type of events occurred.</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</si>
  <si>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"config.log.level" setting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config.log.level | Set-AdvancedSetting -Value info</t>
    </r>
  </si>
  <si>
    <r>
      <rPr>
        <sz val="11"/>
        <color rgb="FF000000"/>
        <rFont val="Calibri"/>
      </rPr>
      <t>Without establishing what types of events occurred, it would be difficult to establish, correlate, and investigate the events leading up to an outage or attack.</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</si>
  <si>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Verify the "config.log.level" value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config.log.level and verify it is set to "info".</t>
    </r>
    <r>
      <rPr>
        <sz val="11"/>
        <color rgb="FF000000"/>
        <rFont val="Calibri"/>
      </rPr>
      <t xml:space="preserve">
</t>
    </r>
    <r>
      <rPr>
        <sz val="11"/>
        <color rgb="FF000000"/>
        <rFont val="Calibri"/>
      </rPr>
      <t>If the "config.log.level" value is not set to "info" or does not exist, this is a finding.</t>
    </r>
  </si>
  <si>
    <t>V-258908</t>
  </si>
  <si>
    <r>
      <rPr>
        <sz val="11"/>
        <rFont val="Calibri"/>
      </rPr>
      <t>vCenter Server plugins must be verified.</t>
    </r>
  </si>
  <si>
    <r>
      <rPr>
        <sz val="11"/>
        <color rgb="FF000000"/>
        <rFont val="Calibri"/>
      </rPr>
      <t>From the vSphere Client, go to Administration &gt;&gt; Solutions &gt;&gt; Client Plug-Ins, click the radio button next to the unknown plug-in, and click "Disable".</t>
    </r>
    <r>
      <rPr>
        <sz val="11"/>
        <color rgb="FF000000"/>
        <rFont val="Calibri"/>
      </rPr>
      <t xml:space="preserve">
</t>
    </r>
    <r>
      <rPr>
        <sz val="11"/>
        <color rgb="FF000000"/>
        <rFont val="Calibri"/>
      </rPr>
      <t>If the plugin will not be needed in the future, proceed to uninstall the plug-in.</t>
    </r>
    <r>
      <rPr>
        <sz val="11"/>
        <color rgb="FF000000"/>
        <rFont val="Calibri"/>
      </rPr>
      <t xml:space="preserve">
</t>
    </r>
    <r>
      <rPr>
        <sz val="11"/>
        <color rgb="FF000000"/>
        <rFont val="Calibri"/>
      </rPr>
      <t>To uninstall plug-ins, do the following:</t>
    </r>
    <r>
      <rPr>
        <sz val="11"/>
        <color rgb="FF000000"/>
        <rFont val="Calibri"/>
      </rPr>
      <t xml:space="preserve">
</t>
    </r>
    <r>
      <rPr>
        <sz val="11"/>
        <color rgb="FF000000"/>
        <rFont val="Calibri"/>
      </rPr>
      <t>If vCenter Server is in linked mode, perform this procedure on the vCenter Server that is used to install the plug-in initially and then restart the vCenter Server services on the linked vCenter Server:</t>
    </r>
    <r>
      <rPr>
        <sz val="11"/>
        <color rgb="FF000000"/>
        <rFont val="Calibri"/>
      </rPr>
      <t xml:space="preserve">
</t>
    </r>
    <r>
      <rPr>
        <sz val="11"/>
        <color rgb="FF000000"/>
        <rFont val="Calibri"/>
      </rPr>
      <t>In a web browser, navigate to "http://vCenter_Server_name_or_IP/mob", where "vCenter_Server_name_or_IP/mob" is the name of the vCenter Server or its IP address.</t>
    </r>
    <r>
      <rPr>
        <sz val="11"/>
        <color rgb="FF000000"/>
        <rFont val="Calibri"/>
      </rPr>
      <t xml:space="preserve">
</t>
    </r>
    <r>
      <rPr>
        <sz val="11"/>
        <color rgb="FF000000"/>
        <rFont val="Calibri"/>
      </rPr>
      <t>Click "Content".</t>
    </r>
    <r>
      <rPr>
        <sz val="11"/>
        <color rgb="FF000000"/>
        <rFont val="Calibri"/>
      </rPr>
      <t xml:space="preserve">
</t>
    </r>
    <r>
      <rPr>
        <sz val="11"/>
        <color rgb="FF000000"/>
        <rFont val="Calibri"/>
      </rPr>
      <t>Click "ExtensionManager".</t>
    </r>
    <r>
      <rPr>
        <sz val="11"/>
        <color rgb="FF000000"/>
        <rFont val="Calibri"/>
      </rPr>
      <t xml:space="preserve">
</t>
    </r>
    <r>
      <rPr>
        <sz val="11"/>
        <color rgb="FF000000"/>
        <rFont val="Calibri"/>
      </rPr>
      <t>Select and copy the name of the plug-in to be removed from the list of values under "Properties".</t>
    </r>
    <r>
      <rPr>
        <sz val="11"/>
        <color rgb="FF000000"/>
        <rFont val="Calibri"/>
      </rPr>
      <t xml:space="preserve">
</t>
    </r>
    <r>
      <rPr>
        <sz val="11"/>
        <color rgb="FF000000"/>
        <rFont val="Calibri"/>
      </rPr>
      <t>Click "UnregisterExtension". A new window appears.</t>
    </r>
    <r>
      <rPr>
        <sz val="11"/>
        <color rgb="FF000000"/>
        <rFont val="Calibri"/>
      </rPr>
      <t xml:space="preserve">
</t>
    </r>
    <r>
      <rPr>
        <sz val="11"/>
        <color rgb="FF000000"/>
        <rFont val="Calibri"/>
      </rPr>
      <t>Paste the name of the plug-in and click "Invoke Method". This removes the plug-in.</t>
    </r>
    <r>
      <rPr>
        <sz val="11"/>
        <color rgb="FF000000"/>
        <rFont val="Calibri"/>
      </rPr>
      <t xml:space="preserve">
</t>
    </r>
    <r>
      <rPr>
        <sz val="11"/>
        <color rgb="FF000000"/>
        <rFont val="Calibri"/>
      </rPr>
      <t>Close the window.</t>
    </r>
    <r>
      <rPr>
        <sz val="11"/>
        <color rgb="FF000000"/>
        <rFont val="Calibri"/>
      </rPr>
      <t xml:space="preserve">
</t>
    </r>
    <r>
      <rPr>
        <sz val="11"/>
        <color rgb="FF000000"/>
        <rFont val="Calibri"/>
      </rPr>
      <t>Refresh the Managed Object Type:ManagedObjectReference:ExtensionManager window to verify the plug-in is removed successfully.</t>
    </r>
    <r>
      <rPr>
        <sz val="11"/>
        <color rgb="FF000000"/>
        <rFont val="Calibri"/>
      </rPr>
      <t xml:space="preserve">
</t>
    </r>
    <r>
      <rPr>
        <sz val="11"/>
        <color rgb="FF000000"/>
        <rFont val="Calibri"/>
      </rPr>
      <t>Note: If the plug-in still appears, restart the vSphere Client.</t>
    </r>
    <r>
      <rPr>
        <sz val="11"/>
        <color rgb="FF000000"/>
        <rFont val="Calibri"/>
      </rPr>
      <t xml:space="preserve">
</t>
    </r>
    <r>
      <rPr>
        <sz val="11"/>
        <color rgb="FF000000"/>
        <rFont val="Calibri"/>
      </rPr>
      <t>Note: The Managed Object Browser (MOB) may have to be enabled temporarily if it was disabled previously.</t>
    </r>
  </si>
  <si>
    <r>
      <rPr>
        <sz val="11"/>
        <color rgb="FF000000"/>
        <rFont val="Calibri"/>
      </rPr>
      <t>The vCenter Server includes a vSphere Client extensibility framework, which provides the ability to extend the vSphere Client with menu selections or toolbar icons that provide access to vCenter Server add-on components or external, web-based functionality.</t>
    </r>
    <r>
      <rPr>
        <sz val="11"/>
        <color rgb="FF000000"/>
        <rFont val="Calibri"/>
      </rPr>
      <t xml:space="preserve">
</t>
    </r>
    <r>
      <rPr>
        <sz val="11"/>
        <color rgb="FF000000"/>
        <rFont val="Calibri"/>
      </rPr>
      <t>vSphere Client plugins or extensions run at the same privilege level as the user. Malicious extensions might masquerade as useful add-ons while compromising the system by stealing credentials or incorrectly configuring the system.</t>
    </r>
    <r>
      <rPr>
        <sz val="11"/>
        <color rgb="FF000000"/>
        <rFont val="Calibri"/>
      </rPr>
      <t xml:space="preserve">
</t>
    </r>
    <r>
      <rPr>
        <sz val="11"/>
        <color rgb="FF000000"/>
        <rFont val="Calibri"/>
      </rPr>
      <t>Additionally, vCenter comes with a number of plugins preinstalled that may or may not be necessary for proper operation.</t>
    </r>
  </si>
  <si>
    <r>
      <rPr>
        <sz val="11"/>
        <color rgb="FF000000"/>
        <rFont val="Calibri"/>
      </rPr>
      <t>From the vSphere Client, go to Administration &gt;&gt; Solutions &gt;&gt; Client Plug-Ins.</t>
    </r>
    <r>
      <rPr>
        <sz val="11"/>
        <color rgb="FF000000"/>
        <rFont val="Calibri"/>
      </rPr>
      <t xml:space="preserve">
</t>
    </r>
    <r>
      <rPr>
        <sz val="11"/>
        <color rgb="FF000000"/>
        <rFont val="Calibri"/>
      </rPr>
      <t>View the Installed/Available Plug-ins list and verify they are all identified as authorized VMware, third-party (partner), and/or site-specific approved plug-ins.</t>
    </r>
    <r>
      <rPr>
        <sz val="11"/>
        <color rgb="FF000000"/>
        <rFont val="Calibri"/>
      </rPr>
      <t xml:space="preserve">
</t>
    </r>
    <r>
      <rPr>
        <sz val="11"/>
        <color rgb="FF000000"/>
        <rFont val="Calibri"/>
      </rPr>
      <t>If any installed/available plug-ins in the viewable list cannot be verified as allowed vSphere Client plug-ins from trusted sources or are not in active use, this is a finding.</t>
    </r>
  </si>
  <si>
    <t>V-258909</t>
  </si>
  <si>
    <r>
      <rPr>
        <sz val="11"/>
        <rFont val="Calibri"/>
      </rPr>
      <t>The vCenter Server must uniquely identify and authenticate users or processes acting on behalf of users.</t>
    </r>
  </si>
  <si>
    <r>
      <rPr>
        <sz val="11"/>
        <color rgb="FF000000"/>
        <rFont val="Calibri"/>
      </rPr>
      <t>When using the embedded identity provider type, perform the following:</t>
    </r>
    <r>
      <rPr>
        <sz val="11"/>
        <color rgb="FF000000"/>
        <rFont val="Calibri"/>
      </rPr>
      <t xml:space="preserve">
</t>
    </r>
    <r>
      <rPr>
        <sz val="11"/>
        <color rgb="FF000000"/>
        <rFont val="Calibri"/>
      </rPr>
      <t>From the vSphere Web Client, go to Administration &gt;&gt; Single Sign On &gt;&gt; Configuration &gt;&gt; Identity Provider &gt;&gt; Identity Sources.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either "Active Directory over LDAP" or "Active Directory (Windows Integrated Authentication)" and configure appropriately.</t>
    </r>
    <r>
      <rPr>
        <sz val="11"/>
        <color rgb="FF000000"/>
        <rFont val="Calibri"/>
      </rPr>
      <t xml:space="preserve">
</t>
    </r>
    <r>
      <rPr>
        <sz val="11"/>
        <color rgb="FF000000"/>
        <rFont val="Calibri"/>
      </rPr>
      <t>Note: Windows Integrated Authentication requires that the vCenter server be joined to Active Directory before configuration via Administration &gt;&gt; Single Sign On &gt;&gt; Configuration &gt;&gt; Identity Provider &gt;&gt; Active Directory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To change the identity provider type to a third-party identity provider such as Microsoft ADFS, perform the following:</t>
    </r>
    <r>
      <rPr>
        <sz val="11"/>
        <color rgb="FF000000"/>
        <rFont val="Calibri"/>
      </rPr>
      <t xml:space="preserve">
</t>
    </r>
    <r>
      <rPr>
        <sz val="11"/>
        <color rgb="FF000000"/>
        <rFont val="Calibri"/>
      </rPr>
      <t>From the vSphere Web Client, go to Administration &gt;&gt; Single Sign On &gt;&gt; Configuration &gt;&gt; Identity Provider.</t>
    </r>
    <r>
      <rPr>
        <sz val="11"/>
        <color rgb="FF000000"/>
        <rFont val="Calibri"/>
      </rPr>
      <t xml:space="preserve">
</t>
    </r>
    <r>
      <rPr>
        <sz val="11"/>
        <color rgb="FF000000"/>
        <rFont val="Calibri"/>
      </rPr>
      <t>Click "Change Identity Provider".</t>
    </r>
    <r>
      <rPr>
        <sz val="11"/>
        <color rgb="FF000000"/>
        <rFont val="Calibri"/>
      </rPr>
      <t xml:space="preserve">
</t>
    </r>
    <r>
      <rPr>
        <sz val="11"/>
        <color rgb="FF000000"/>
        <rFont val="Calibri"/>
      </rPr>
      <t>Select "Microsoft ADFS" and click "Next".</t>
    </r>
    <r>
      <rPr>
        <sz val="11"/>
        <color rgb="FF000000"/>
        <rFont val="Calibri"/>
      </rPr>
      <t xml:space="preserve">
</t>
    </r>
    <r>
      <rPr>
        <sz val="11"/>
        <color rgb="FF000000"/>
        <rFont val="Calibri"/>
      </rPr>
      <t>Enter the ADFS server information and User and Group details and click "Finish".</t>
    </r>
    <r>
      <rPr>
        <sz val="11"/>
        <color rgb="FF000000"/>
        <rFont val="Calibri"/>
      </rPr>
      <t xml:space="preserve">
</t>
    </r>
    <r>
      <rPr>
        <sz val="11"/>
        <color rgb="FF000000"/>
        <rFont val="Calibri"/>
      </rPr>
      <t>For additional information on configuring ADFS for use with vCenter, refer to the vSphere documentation.</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</si>
  <si>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Using Active Directory or an identity provider for authentication provides more robust account management capabilities and accountability.</t>
    </r>
    <r>
      <rPr>
        <sz val="11"/>
        <color rgb="FF000000"/>
        <rFont val="Calibri"/>
      </rPr>
      <t xml:space="preserve">
</t>
    </r>
    <r>
      <rPr>
        <sz val="11"/>
        <color rgb="FF000000"/>
        <rFont val="Calibri"/>
      </rPr>
      <t>Satisfies: SRG-APP-000148, SRG-APP-000153, SRG-APP-000163, SRG-APP-000180, SRG-APP-000234</t>
    </r>
  </si>
  <si>
    <r>
      <rPr>
        <sz val="11"/>
        <color rgb="FF000000"/>
        <rFont val="Calibri"/>
      </rPr>
      <t>From the vSphere Web Client, go to Administration &gt;&gt; Single Sign On &gt;&gt; Configuration &gt;&gt; Identity Provider.</t>
    </r>
    <r>
      <rPr>
        <sz val="11"/>
        <color rgb="FF000000"/>
        <rFont val="Calibri"/>
      </rPr>
      <t xml:space="preserve">
</t>
    </r>
    <r>
      <rPr>
        <sz val="11"/>
        <color rgb="FF000000"/>
        <rFont val="Calibri"/>
      </rPr>
      <t>If the identity provider type is "embedded" and there is no identity source of type "Active Directory" (either Windows Integrated Authentication or LDAP), this is a finding.</t>
    </r>
    <r>
      <rPr>
        <sz val="11"/>
        <color rgb="FF000000"/>
        <rFont val="Calibri"/>
      </rPr>
      <t xml:space="preserve">
</t>
    </r>
    <r>
      <rPr>
        <sz val="11"/>
        <color rgb="FF000000"/>
        <rFont val="Calibri"/>
      </rPr>
      <t>If the identity provider type is "Microsoft ADFS" or another supported identity provider, this is NOT a finding.</t>
    </r>
  </si>
  <si>
    <t>V-258910</t>
  </si>
  <si>
    <r>
      <rPr>
        <sz val="11"/>
        <rFont val="Calibri"/>
      </rPr>
      <t>The vCenter Server must require multifactor authentication.</t>
    </r>
  </si>
  <si>
    <r>
      <rPr>
        <sz val="11"/>
        <color rgb="FF000000"/>
        <rFont val="Calibri"/>
      </rPr>
      <t>To configure smart card authentication for vCenter when using the embedded identity provider, refer to the vSphere documentation.</t>
    </r>
    <r>
      <rPr>
        <sz val="11"/>
        <color rgb="FF000000"/>
        <rFont val="Calibri"/>
      </rPr>
      <t xml:space="preserve">
</t>
    </r>
    <r>
      <rPr>
        <sz val="11"/>
        <color rgb="FF000000"/>
        <rFont val="Calibri"/>
      </rPr>
      <t>For vCenter Servers using a third-party identity provider, consult the product's documentation for enabling multifactor authentication.</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</si>
  <si>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Satisfies: SRG-APP-000080, SRG-APP-000149, SRG-APP-000150, SRG-APP-000391, SRG-APP-000402</t>
    </r>
  </si>
  <si>
    <r>
      <rPr>
        <sz val="11"/>
        <color rgb="FF000000"/>
        <rFont val="Calibri"/>
      </rPr>
      <t>From the vSphere Web Client, go to Administration &gt;&gt; Single Sign On &gt;&gt; Configuration &gt;&gt; Identity Provider.</t>
    </r>
    <r>
      <rPr>
        <sz val="11"/>
        <color rgb="FF000000"/>
        <rFont val="Calibri"/>
      </rPr>
      <t xml:space="preserve">
</t>
    </r>
    <r>
      <rPr>
        <sz val="11"/>
        <color rgb="FF000000"/>
        <rFont val="Calibri"/>
      </rPr>
      <t>If the embedded identity provider is used, click on "Smart Card Authentication".</t>
    </r>
    <r>
      <rPr>
        <sz val="11"/>
        <color rgb="FF000000"/>
        <rFont val="Calibri"/>
      </rPr>
      <t xml:space="preserve">
</t>
    </r>
    <r>
      <rPr>
        <sz val="11"/>
        <color rgb="FF000000"/>
        <rFont val="Calibri"/>
      </rPr>
      <t>If the embedded identity provider is used and "Smart Card Authentication" is not enabled, this is a finding.</t>
    </r>
    <r>
      <rPr>
        <sz val="11"/>
        <color rgb="FF000000"/>
        <rFont val="Calibri"/>
      </rPr>
      <t xml:space="preserve">
</t>
    </r>
    <r>
      <rPr>
        <sz val="11"/>
        <color rgb="FF000000"/>
        <rFont val="Calibri"/>
      </rPr>
      <t>If a third-party identity provider is used, such as Microsoft ADFS, and it does not require multifactor authentication to log on to vCenter, this is a finding.</t>
    </r>
  </si>
  <si>
    <t>V-258911</t>
  </si>
  <si>
    <r>
      <rPr>
        <sz val="11"/>
        <rFont val="Calibri"/>
      </rPr>
      <t>The vCenter Server passwords must be at least 15 characters in length.</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</si>
  <si>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"Minimum Length" to "15" and click "Save".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</si>
  <si>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</si>
  <si>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"Minimum Length" setting.</t>
    </r>
    <r>
      <rPr>
        <sz val="11"/>
        <color rgb="FF000000"/>
        <rFont val="Calibri"/>
      </rPr>
      <t xml:space="preserve">
</t>
    </r>
    <r>
      <rPr>
        <sz val="11"/>
        <color rgb="FF000000"/>
        <rFont val="Calibri"/>
      </rPr>
      <t>Minimum Length: 15</t>
    </r>
    <r>
      <rPr>
        <sz val="11"/>
        <color rgb="FF000000"/>
        <rFont val="Calibri"/>
      </rPr>
      <t xml:space="preserve">
</t>
    </r>
    <r>
      <rPr>
        <sz val="11"/>
        <color rgb="FF000000"/>
        <rFont val="Calibri"/>
      </rPr>
      <t>If the password policy is not configured with a "Minimum Length" policy of "15" or more, this is a finding.</t>
    </r>
  </si>
  <si>
    <t>V-258912</t>
  </si>
  <si>
    <r>
      <rPr>
        <sz val="11"/>
        <rFont val="Calibri"/>
      </rPr>
      <t>The vCenter Server must prohibit password reuse for a minimum of five generations.</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</si>
  <si>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"Restrict reuse" to "5" and click "Save".</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</si>
  <si>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must be changed at specific policy-based intervals.</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result is a password that is not changed per policy requirements.</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</si>
  <si>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"Restrict reuse" setting.</t>
    </r>
    <r>
      <rPr>
        <sz val="11"/>
        <color rgb="FF000000"/>
        <rFont val="Calibri"/>
      </rPr>
      <t xml:space="preserve">
</t>
    </r>
    <r>
      <rPr>
        <sz val="11"/>
        <color rgb="FF000000"/>
        <rFont val="Calibri"/>
      </rPr>
      <t>Restrict reuse: Users cannot reuse any previous 5 passwords</t>
    </r>
    <r>
      <rPr>
        <sz val="11"/>
        <color rgb="FF000000"/>
        <rFont val="Calibri"/>
      </rPr>
      <t xml:space="preserve">
</t>
    </r>
    <r>
      <rPr>
        <sz val="11"/>
        <color rgb="FF000000"/>
        <rFont val="Calibri"/>
      </rPr>
      <t>If the password policy is not configured with a "Restrict reuse" policy of "5" or more, this is a finding.</t>
    </r>
  </si>
  <si>
    <t>V-258913</t>
  </si>
  <si>
    <r>
      <rPr>
        <sz val="11"/>
        <rFont val="Calibri"/>
      </rPr>
      <t>The vCenter Server passwords must contain at least one uppercase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</si>
  <si>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"uppercase characters" to at least "1" and click "Save".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</si>
  <si>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</si>
  <si>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"Character requirements" setting.</t>
    </r>
    <r>
      <rPr>
        <sz val="11"/>
        <color rgb="FF000000"/>
        <rFont val="Calibri"/>
      </rPr>
      <t xml:space="preserve">
</t>
    </r>
    <r>
      <rPr>
        <sz val="11"/>
        <color rgb="FF000000"/>
        <rFont val="Calibri"/>
      </rPr>
      <t>Character requirements: At least 1 uppercase characters</t>
    </r>
    <r>
      <rPr>
        <sz val="11"/>
        <color rgb="FF000000"/>
        <rFont val="Calibri"/>
      </rPr>
      <t xml:space="preserve">
</t>
    </r>
    <r>
      <rPr>
        <sz val="11"/>
        <color rgb="FF000000"/>
        <rFont val="Calibri"/>
      </rPr>
      <t>If the password policy is not configured with "Character requirements" policy requiring "1" or more uppercase characters, this is a finding.</t>
    </r>
  </si>
  <si>
    <t>V-258914</t>
  </si>
  <si>
    <r>
      <rPr>
        <sz val="11"/>
        <rFont val="Calibri"/>
      </rPr>
      <t>The vCenter Server passwords must contain at least one lowercase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</si>
  <si>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"lowercase characters" to at least "1" and click "Save".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</si>
  <si>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</si>
  <si>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"Character requirements" setting.</t>
    </r>
    <r>
      <rPr>
        <sz val="11"/>
        <color rgb="FF000000"/>
        <rFont val="Calibri"/>
      </rPr>
      <t xml:space="preserve">
</t>
    </r>
    <r>
      <rPr>
        <sz val="11"/>
        <color rgb="FF000000"/>
        <rFont val="Calibri"/>
      </rPr>
      <t>Character requirements: At least 1 lowercase characters</t>
    </r>
    <r>
      <rPr>
        <sz val="11"/>
        <color rgb="FF000000"/>
        <rFont val="Calibri"/>
      </rPr>
      <t xml:space="preserve">
</t>
    </r>
    <r>
      <rPr>
        <sz val="11"/>
        <color rgb="FF000000"/>
        <rFont val="Calibri"/>
      </rPr>
      <t>If the password policy is not configured with "Character requirements" policy requiring "1" or more lowercase characters, this is a finding.</t>
    </r>
  </si>
  <si>
    <t>V-258915</t>
  </si>
  <si>
    <r>
      <rPr>
        <sz val="11"/>
        <rFont val="Calibri"/>
      </rPr>
      <t>The vCenter Server passwords must contain at least one numeric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</si>
  <si>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"numeric characters" to at least "1" and click "Save".</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</si>
  <si>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"Character requirements" setting.</t>
    </r>
    <r>
      <rPr>
        <sz val="11"/>
        <color rgb="FF000000"/>
        <rFont val="Calibri"/>
      </rPr>
      <t xml:space="preserve">
</t>
    </r>
    <r>
      <rPr>
        <sz val="11"/>
        <color rgb="FF000000"/>
        <rFont val="Calibri"/>
      </rPr>
      <t>Character requirements: At least 1 numeric characters</t>
    </r>
    <r>
      <rPr>
        <sz val="11"/>
        <color rgb="FF000000"/>
        <rFont val="Calibri"/>
      </rPr>
      <t xml:space="preserve">
</t>
    </r>
    <r>
      <rPr>
        <sz val="11"/>
        <color rgb="FF000000"/>
        <rFont val="Calibri"/>
      </rPr>
      <t>If the password policy is not configured with "Character requirements" policy requiring "1" or more numeric characters, this is a finding.</t>
    </r>
  </si>
  <si>
    <t>V-258916</t>
  </si>
  <si>
    <r>
      <rPr>
        <sz val="11"/>
        <rFont val="Calibri"/>
      </rPr>
      <t>The vCenter Server passwords must contain at least one special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</si>
  <si>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"special characters" to at least "1" and click "Save".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</si>
  <si>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not alphanumeric. Examples include: ~ ! @ # $ % ^ *.</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</si>
  <si>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"Character requirements" setting.</t>
    </r>
    <r>
      <rPr>
        <sz val="11"/>
        <color rgb="FF000000"/>
        <rFont val="Calibri"/>
      </rPr>
      <t xml:space="preserve">
</t>
    </r>
    <r>
      <rPr>
        <sz val="11"/>
        <color rgb="FF000000"/>
        <rFont val="Calibri"/>
      </rPr>
      <t>Character requirements: At least 1 special characters</t>
    </r>
    <r>
      <rPr>
        <sz val="11"/>
        <color rgb="FF000000"/>
        <rFont val="Calibri"/>
      </rPr>
      <t xml:space="preserve">
</t>
    </r>
    <r>
      <rPr>
        <sz val="11"/>
        <color rgb="FF000000"/>
        <rFont val="Calibri"/>
      </rPr>
      <t>If the password policy is not configured with "Character requirements" policy requiring "1" or more special characters, this is a finding.</t>
    </r>
  </si>
  <si>
    <t>V-258917</t>
  </si>
  <si>
    <r>
      <rPr>
        <sz val="11"/>
        <rFont val="Calibri"/>
      </rPr>
      <t>The vCenter Server must enable FIPS-validated cryptography.</t>
    </r>
  </si>
  <si>
    <r>
      <rPr>
        <sz val="11"/>
        <color rgb="FF000000"/>
        <rFont val="Calibri"/>
      </rPr>
      <t>From the vSphere Web Client go to Developer Center &gt;&gt; API Explorer.</t>
    </r>
    <r>
      <rPr>
        <sz val="11"/>
        <color rgb="FF000000"/>
        <rFont val="Calibri"/>
      </rPr>
      <t xml:space="preserve">
</t>
    </r>
    <r>
      <rPr>
        <sz val="11"/>
        <color rgb="FF000000"/>
        <rFont val="Calibri"/>
      </rPr>
      <t>From the "Select API" drop-down menu, select appliance.</t>
    </r>
    <r>
      <rPr>
        <sz val="11"/>
        <color rgb="FF000000"/>
        <rFont val="Calibri"/>
      </rPr>
      <t xml:space="preserve">
</t>
    </r>
    <r>
      <rPr>
        <sz val="11"/>
        <color rgb="FF000000"/>
        <rFont val="Calibri"/>
      </rPr>
      <t>Expand system/security/global_fips &gt;&gt; PUT.</t>
    </r>
    <r>
      <rPr>
        <sz val="11"/>
        <color rgb="FF000000"/>
        <rFont val="Calibri"/>
      </rPr>
      <t xml:space="preserve">
</t>
    </r>
    <r>
      <rPr>
        <sz val="11"/>
        <color rgb="FF000000"/>
        <rFont val="Calibri"/>
      </rPr>
      <t>In the response body under "Try it out" paste the following: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Click "Execute".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$spec = Initialize-SystemSecurityGlobalFipsUpdateSpec -Enabled $true; Invoke-SetSystemGlobalFips -SystemSecurityGlobalFipsUpdateSpec $spec</t>
    </r>
    <r>
      <rPr>
        <sz val="11"/>
        <color rgb="FF000000"/>
        <rFont val="Calibri"/>
      </rPr>
      <t xml:space="preserve">
</t>
    </r>
    <r>
      <rPr>
        <sz val="11"/>
        <color rgb="FF000000"/>
        <rFont val="Calibri"/>
      </rPr>
      <t>Note: The vCenter server reboots after FIPS is enabled or disabled.</t>
    </r>
  </si>
  <si>
    <r>
      <rPr>
        <sz val="11"/>
        <color rgb="FF000000"/>
        <rFont val="Calibri"/>
      </rPr>
      <t>FIPS 140-2 is the current standard for validating that mechanisms used to access cryptographic modules use authentication that meets DOD requirements.</t>
    </r>
    <r>
      <rPr>
        <sz val="11"/>
        <color rgb="FF000000"/>
        <rFont val="Calibri"/>
      </rPr>
      <t xml:space="preserve">
</t>
    </r>
    <r>
      <rPr>
        <sz val="11"/>
        <color rgb="FF000000"/>
        <rFont val="Calibri"/>
      </rPr>
      <t>In vSphere 6.7 and later, ESXi and vCenter Server use FIPS-validated cryptography to protect management interfaces and the VMware Certificate Authority (VMCA).</t>
    </r>
    <r>
      <rPr>
        <sz val="11"/>
        <color rgb="FF000000"/>
        <rFont val="Calibri"/>
      </rPr>
      <t xml:space="preserve">
</t>
    </r>
    <r>
      <rPr>
        <sz val="11"/>
        <color rgb="FF000000"/>
        <rFont val="Calibri"/>
      </rPr>
      <t>vSphere 7.0 Update 2 and later adds additional FIPS-validated cryptography to vCenter Server Appliance. By default, this FIPS validation option is disabled and must be enabled.</t>
    </r>
    <r>
      <rPr>
        <sz val="11"/>
        <color rgb="FF000000"/>
        <rFont val="Calibri"/>
      </rPr>
      <t xml:space="preserve">
</t>
    </r>
    <r>
      <rPr>
        <sz val="11"/>
        <color rgb="FF000000"/>
        <rFont val="Calibri"/>
      </rPr>
      <t>Satisfies: SRG-APP-000172, SRG-APP-000179, SRG-APP-000224, SRG-APP-000231, SRG-APP-000412, SRG-APP-000514, SRG-APP-000555, SRG-APP-000600, SRG-APP-000610, SRG-APP-000620, SRG-APP-000630, SRG-APP-000635</t>
    </r>
  </si>
  <si>
    <r>
      <rPr>
        <sz val="11"/>
        <color rgb="FF000000"/>
        <rFont val="Calibri"/>
      </rPr>
      <t>From the vSphere Web Client, go to Developer Center &gt;&gt; API Explorer.</t>
    </r>
    <r>
      <rPr>
        <sz val="11"/>
        <color rgb="FF000000"/>
        <rFont val="Calibri"/>
      </rPr>
      <t xml:space="preserve">
</t>
    </r>
    <r>
      <rPr>
        <sz val="11"/>
        <color rgb="FF000000"/>
        <rFont val="Calibri"/>
      </rPr>
      <t>From the "Select API" drop-down menu, select appliance.</t>
    </r>
    <r>
      <rPr>
        <sz val="11"/>
        <color rgb="FF000000"/>
        <rFont val="Calibri"/>
      </rPr>
      <t xml:space="preserve">
</t>
    </r>
    <r>
      <rPr>
        <sz val="11"/>
        <color rgb="FF000000"/>
        <rFont val="Calibri"/>
      </rPr>
      <t>Expand system/security/global_fips &gt;&gt; GET.</t>
    </r>
    <r>
      <rPr>
        <sz val="11"/>
        <color rgb="FF000000"/>
        <rFont val="Calibri"/>
      </rPr>
      <t xml:space="preserve">
</t>
    </r>
    <r>
      <rPr>
        <sz val="11"/>
        <color rgb="FF000000"/>
        <rFont val="Calibri"/>
      </rPr>
      <t>Click "Execute" and then "Copy Response" to view the results.</t>
    </r>
    <r>
      <rPr>
        <sz val="11"/>
        <color rgb="FF000000"/>
        <rFont val="Calibri"/>
      </rPr>
      <t xml:space="preserve">
</t>
    </r>
    <r>
      <rPr>
        <sz val="11"/>
        <color rgb="FF000000"/>
        <rFont val="Calibri"/>
      </rPr>
      <t>Example response: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Invoke-GetSystemGlobalFips</t>
    </r>
    <r>
      <rPr>
        <sz val="11"/>
        <color rgb="FF000000"/>
        <rFont val="Calibri"/>
      </rPr>
      <t xml:space="preserve">
</t>
    </r>
    <r>
      <rPr>
        <sz val="11"/>
        <color rgb="FF000000"/>
        <rFont val="Calibri"/>
      </rPr>
      <t>If global FIPS mode is not enabled, this is a finding.</t>
    </r>
  </si>
  <si>
    <t>V-258918</t>
  </si>
  <si>
    <r>
      <rPr>
        <sz val="11"/>
        <rFont val="Calibri"/>
      </rPr>
      <t>The vCenter Server must enforce a 90-day maximum password lifetime restriction.</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</si>
  <si>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"Maximum lifetime" to "90" and click "Save".</t>
    </r>
  </si>
  <si>
    <r>
      <rPr>
        <sz val="11"/>
        <color rgb="FF000000"/>
        <rFont val="Calibri"/>
      </rPr>
      <t>Any password, no matter how complex, can eventually be cracked. Therefore, passwords must be changed at specific intervals.</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</si>
  <si>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"Maximum lifetime" setting.</t>
    </r>
    <r>
      <rPr>
        <sz val="11"/>
        <color rgb="FF000000"/>
        <rFont val="Calibri"/>
      </rPr>
      <t xml:space="preserve">
</t>
    </r>
    <r>
      <rPr>
        <sz val="11"/>
        <color rgb="FF000000"/>
        <rFont val="Calibri"/>
      </rPr>
      <t>Maximum lifetime: Password must be changed every 90 days</t>
    </r>
    <r>
      <rPr>
        <sz val="11"/>
        <color rgb="FF000000"/>
        <rFont val="Calibri"/>
      </rPr>
      <t xml:space="preserve">
</t>
    </r>
    <r>
      <rPr>
        <sz val="11"/>
        <color rgb="FF000000"/>
        <rFont val="Calibri"/>
      </rPr>
      <t>If the password policy is not configured with "Maximum lifetime" policy of "90" or less, this is a finding.</t>
    </r>
  </si>
  <si>
    <t>V-258919</t>
  </si>
  <si>
    <r>
      <rPr>
        <sz val="11"/>
        <rFont val="Calibri"/>
      </rPr>
      <t>The vCenter Server must enable revocation checking for certificate-based authentication.</t>
    </r>
  </si>
  <si>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Under Smart Card Authentication settings &gt;&gt; Certificate Revocation, click the "Edit" button.</t>
    </r>
    <r>
      <rPr>
        <sz val="11"/>
        <color rgb="FF000000"/>
        <rFont val="Calibri"/>
      </rPr>
      <t xml:space="preserve">
</t>
    </r>
    <r>
      <rPr>
        <sz val="11"/>
        <color rgb="FF000000"/>
        <rFont val="Calibri"/>
      </rPr>
      <t>Configure revocation checking per site requirements. OCSP with CRL failover is recommended.</t>
    </r>
    <r>
      <rPr>
        <sz val="11"/>
        <color rgb="FF000000"/>
        <rFont val="Calibri"/>
      </rPr>
      <t xml:space="preserve">
</t>
    </r>
    <r>
      <rPr>
        <sz val="11"/>
        <color rgb="FF000000"/>
        <rFont val="Calibri"/>
      </rPr>
      <t>Note: If FIPS mode is enabled on vCenter, OCSP revocation validation may not function and CRL bay be used instead.</t>
    </r>
    <r>
      <rPr>
        <sz val="11"/>
        <color rgb="FF000000"/>
        <rFont val="Calibri"/>
      </rPr>
      <t xml:space="preserve">
</t>
    </r>
    <r>
      <rPr>
        <sz val="11"/>
        <color rgb="FF000000"/>
        <rFont val="Calibri"/>
      </rPr>
      <t>By default, both locations are pulled from the cert. CRL location can be overridden in this screen, and local responders can be specified via the sso-config command line tool. Refer to the vSphere documentation for more information.</t>
    </r>
  </si>
  <si>
    <r>
      <rPr>
        <sz val="11"/>
        <color rgb="FF000000"/>
        <rFont val="Calibri"/>
      </rPr>
      <t>The system must establish the validity of the user-supplied identity certificate using Online Certificate Status Protocol (OCSP) and/or Certificate Revocation List (CRL) revocation checking.</t>
    </r>
    <r>
      <rPr>
        <sz val="11"/>
        <color rgb="FF000000"/>
        <rFont val="Calibri"/>
      </rPr>
      <t xml:space="preserve">
</t>
    </r>
    <r>
      <rPr>
        <sz val="11"/>
        <color rgb="FF000000"/>
        <rFont val="Calibri"/>
      </rPr>
      <t>Satisfies: SRG-APP-000175, SRG-APP-000392, SRG-APP-000401, SRG-APP-000403</t>
    </r>
  </si>
  <si>
    <r>
      <rPr>
        <sz val="11"/>
        <color rgb="FF000000"/>
        <rFont val="Calibri"/>
      </rPr>
      <t>If a federated identity provider is configured and used for an identity source and supports smart card authentication, this is not applicable.</t>
    </r>
    <r>
      <rPr>
        <sz val="11"/>
        <color rgb="FF000000"/>
        <rFont val="Calibri"/>
      </rPr>
      <t xml:space="preserve">
</t>
    </r>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Under Smart Card Authentication settings &gt;&gt; Certificate Revocation, verify "Revocation check" does not show as disabled.</t>
    </r>
    <r>
      <rPr>
        <sz val="11"/>
        <color rgb="FF000000"/>
        <rFont val="Calibri"/>
      </rPr>
      <t xml:space="preserve">
</t>
    </r>
    <r>
      <rPr>
        <sz val="11"/>
        <color rgb="FF000000"/>
        <rFont val="Calibri"/>
      </rPr>
      <t>If "Revocation check" shows as disabled, this is a finding.</t>
    </r>
  </si>
  <si>
    <t>V-258920</t>
  </si>
  <si>
    <r>
      <rPr>
        <sz val="11"/>
        <rFont val="Calibri"/>
      </rPr>
      <t>The vCenter Server must terminate vSphere Client sessions after 15 minutes of inactivity.</t>
    </r>
  </si>
  <si>
    <r>
      <rPr>
        <sz val="11"/>
        <color rgb="FF000000"/>
        <rFont val="Calibri"/>
      </rPr>
      <t>From the vSphere Client, go to Administration &gt;&gt; Deployment &gt;&gt; Client Configuration.</t>
    </r>
    <r>
      <rPr>
        <sz val="11"/>
        <color rgb="FF000000"/>
        <rFont val="Calibri"/>
      </rPr>
      <t xml:space="preserve">
</t>
    </r>
    <r>
      <rPr>
        <sz val="11"/>
        <color rgb="FF000000"/>
        <rFont val="Calibri"/>
      </rPr>
      <t>Click "Edit" and enter "15" minutes into the "Session timeout" setting. Click "Save".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</si>
  <si>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resources committed by the managed network element.</t>
    </r>
    <r>
      <rPr>
        <sz val="11"/>
        <color rgb="FF000000"/>
        <rFont val="Calibri"/>
      </rPr>
      <t xml:space="preserve">
</t>
    </r>
    <r>
      <rPr>
        <sz val="11"/>
        <color rgb="FF000000"/>
        <rFont val="Calibri"/>
      </rPr>
      <t>Satisfies: SRG-APP-000190, SRG-APP-000295, SRG-APP-000389</t>
    </r>
  </si>
  <si>
    <r>
      <rPr>
        <sz val="11"/>
        <color rgb="FF000000"/>
        <rFont val="Calibri"/>
      </rPr>
      <t>From the vSphere Client, go to Administration &gt;&gt; Deployment &gt;&gt; Client Configuration.</t>
    </r>
    <r>
      <rPr>
        <sz val="11"/>
        <color rgb="FF000000"/>
        <rFont val="Calibri"/>
      </rPr>
      <t xml:space="preserve">
</t>
    </r>
    <r>
      <rPr>
        <sz val="11"/>
        <color rgb="FF000000"/>
        <rFont val="Calibri"/>
      </rPr>
      <t>View the value of the "Session timeout" setting.</t>
    </r>
    <r>
      <rPr>
        <sz val="11"/>
        <color rgb="FF000000"/>
        <rFont val="Calibri"/>
      </rPr>
      <t xml:space="preserve">
</t>
    </r>
    <r>
      <rPr>
        <sz val="11"/>
        <color rgb="FF000000"/>
        <rFont val="Calibri"/>
      </rPr>
      <t>If the "Session timeout" is not set to "15 minute(s)" or less, this is a finding.</t>
    </r>
  </si>
  <si>
    <t>V-258921</t>
  </si>
  <si>
    <r>
      <rPr>
        <sz val="11"/>
        <rFont val="Calibri"/>
      </rPr>
      <t>The vCenter Server user roles must be verified.</t>
    </r>
  </si>
  <si>
    <r>
      <rPr>
        <sz val="11"/>
        <color rgb="FF000000"/>
        <rFont val="Calibri"/>
      </rPr>
      <t>To update a user's or group's permissions to an existing role with reduced permissions, do the following:</t>
    </r>
    <r>
      <rPr>
        <sz val="11"/>
        <color rgb="FF000000"/>
        <rFont val="Calibri"/>
      </rPr>
      <t xml:space="preserve">
</t>
    </r>
    <r>
      <rPr>
        <sz val="11"/>
        <color rgb="FF000000"/>
        <rFont val="Calibri"/>
      </rPr>
      <t>From the vSphere Client, go to Administration &gt;&gt; Access Control &gt;&gt; Global Permissions.</t>
    </r>
    <r>
      <rPr>
        <sz val="11"/>
        <color rgb="FF000000"/>
        <rFont val="Calibri"/>
      </rPr>
      <t xml:space="preserve">
</t>
    </r>
    <r>
      <rPr>
        <sz val="11"/>
        <color rgb="FF000000"/>
        <rFont val="Calibri"/>
      </rPr>
      <t>Select the user or group, click the pencil button, change the assigned role, and click "OK".</t>
    </r>
    <r>
      <rPr>
        <sz val="11"/>
        <color rgb="FF000000"/>
        <rFont val="Calibri"/>
      </rPr>
      <t xml:space="preserve">
</t>
    </r>
    <r>
      <rPr>
        <sz val="11"/>
        <color rgb="FF000000"/>
        <rFont val="Calibri"/>
      </rPr>
      <t>Note: If permissions are assigned on a specific object, the role must be updated where it is assigned (for example, at the cluster level).</t>
    </r>
    <r>
      <rPr>
        <sz val="11"/>
        <color rgb="FF000000"/>
        <rFont val="Calibri"/>
      </rPr>
      <t xml:space="preserve">
</t>
    </r>
    <r>
      <rPr>
        <sz val="11"/>
        <color rgb="FF000000"/>
        <rFont val="Calibri"/>
      </rPr>
      <t>To create a new role with reduced permissions, do the following:</t>
    </r>
    <r>
      <rPr>
        <sz val="11"/>
        <color rgb="FF000000"/>
        <rFont val="Calibri"/>
      </rPr>
      <t xml:space="preserve">
</t>
    </r>
    <r>
      <rPr>
        <sz val="11"/>
        <color rgb="FF000000"/>
        <rFont val="Calibri"/>
      </rPr>
      <t>From the vSphere Client, go to Administration &gt;&gt; Access Control &gt;&gt; Roles.</t>
    </r>
    <r>
      <rPr>
        <sz val="11"/>
        <color rgb="FF000000"/>
        <rFont val="Calibri"/>
      </rPr>
      <t xml:space="preserve">
</t>
    </r>
    <r>
      <rPr>
        <sz val="11"/>
        <color rgb="FF000000"/>
        <rFont val="Calibri"/>
      </rPr>
      <t>Click the green plus sign and enter a name for the role and select only the specific permissions required.</t>
    </r>
    <r>
      <rPr>
        <sz val="11"/>
        <color rgb="FF000000"/>
        <rFont val="Calibri"/>
      </rPr>
      <t xml:space="preserve">
</t>
    </r>
    <r>
      <rPr>
        <sz val="11"/>
        <color rgb="FF000000"/>
        <rFont val="Calibri"/>
      </rPr>
      <t>Users can then be assigned to the newly created role.</t>
    </r>
  </si>
  <si>
    <r>
      <rPr>
        <sz val="11"/>
        <color rgb="FF000000"/>
        <rFont val="Calibri"/>
      </rPr>
      <t>Users and service accounts must only be assigned privileges they require. Least privilege requires that these privileges must only be assigned if needed to reduce risk of confidentiality, availability, or integrity loss.</t>
    </r>
    <r>
      <rPr>
        <sz val="11"/>
        <color rgb="FF000000"/>
        <rFont val="Calibri"/>
      </rPr>
      <t xml:space="preserve">
</t>
    </r>
    <r>
      <rPr>
        <sz val="11"/>
        <color rgb="FF000000"/>
        <rFont val="Calibri"/>
      </rPr>
      <t>Satisfies: SRG-APP-000211, SRG-APP-000233, SRG-APP-000380</t>
    </r>
  </si>
  <si>
    <r>
      <rPr>
        <sz val="11"/>
        <color rgb="FF000000"/>
        <rFont val="Calibri"/>
      </rPr>
      <t>From the vSphere Client, go to Administration &gt;&gt; Access Control &gt;&gt; Roles.</t>
    </r>
    <r>
      <rPr>
        <sz val="11"/>
        <color rgb="FF000000"/>
        <rFont val="Calibri"/>
      </rPr>
      <t xml:space="preserve">
</t>
    </r>
    <r>
      <rPr>
        <sz val="11"/>
        <color rgb="FF000000"/>
        <rFont val="Calibri"/>
      </rPr>
      <t>View each role and verify the users and/or groups assigned to it by clicking on "Usage".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Sort Role | Select Role,Principal,Entity,Propagate,IsGroup | FT -Auto</t>
    </r>
    <r>
      <rPr>
        <sz val="11"/>
        <color rgb="FF000000"/>
        <rFont val="Calibri"/>
      </rPr>
      <t xml:space="preserve">
</t>
    </r>
    <r>
      <rPr>
        <sz val="11"/>
        <color rgb="FF000000"/>
        <rFont val="Calibri"/>
      </rPr>
      <t>Application service account and user required privileges should be documented.</t>
    </r>
    <r>
      <rPr>
        <sz val="11"/>
        <color rgb="FF000000"/>
        <rFont val="Calibri"/>
      </rPr>
      <t xml:space="preserve">
</t>
    </r>
    <r>
      <rPr>
        <sz val="11"/>
        <color rgb="FF000000"/>
        <rFont val="Calibri"/>
      </rPr>
      <t>If any user or service account has more privileges than required, this is a finding.</t>
    </r>
  </si>
  <si>
    <t>V-258922</t>
  </si>
  <si>
    <r>
      <rPr>
        <sz val="11"/>
        <rFont val="Calibri"/>
      </rPr>
      <t>The vCenter Server must manage excess capacity, bandwidth, or other redundancy to limit the effects of information flooding types of denial-of-service (DoS) attacks by enabling Network I/O Control (NIOC).</t>
    </r>
  </si>
  <si>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Properties.</t>
    </r>
    <r>
      <rPr>
        <sz val="11"/>
        <color rgb="FF000000"/>
        <rFont val="Calibri"/>
      </rPr>
      <t xml:space="preserve">
</t>
    </r>
    <r>
      <rPr>
        <sz val="11"/>
        <color rgb="FF000000"/>
        <rFont val="Calibri"/>
      </rPr>
      <t>In the "Properties" pane, click "Edit". Change "Network I/O Control" to "Enabled".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"VDSwitch Name" | Get-View).EnableNetworkResourceManagement($true)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</si>
  <si>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Managing excess capacity ensures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</si>
  <si>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Properties.</t>
    </r>
    <r>
      <rPr>
        <sz val="11"/>
        <color rgb="FF000000"/>
        <rFont val="Calibri"/>
      </rPr>
      <t xml:space="preserve">
</t>
    </r>
    <r>
      <rPr>
        <sz val="11"/>
        <color rgb="FF000000"/>
        <rFont val="Calibri"/>
      </rPr>
      <t>View the "Properties" pane and verify "Network I/O Control" is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Name,@{N="NIOC Enabled";E={$_.ExtensionData.config.NetworkResourceManagementEnabled}}</t>
    </r>
    <r>
      <rPr>
        <sz val="11"/>
        <color rgb="FF000000"/>
        <rFont val="Calibri"/>
      </rPr>
      <t xml:space="preserve">
</t>
    </r>
    <r>
      <rPr>
        <sz val="11"/>
        <color rgb="FF000000"/>
        <rFont val="Calibri"/>
      </rPr>
      <t>If "Network I/O Control" is disabled, this is a finding.</t>
    </r>
  </si>
  <si>
    <t>V-258923</t>
  </si>
  <si>
    <r>
      <rPr>
        <sz val="11"/>
        <rFont val="Calibri"/>
      </rPr>
      <t>The vCenter Server must provide an immediate real-time alert to the system administrator (SA) and information system security officer (ISSO), at a minimum, on every Single Sign-On (SSO) account action.</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</si>
  <si>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Security &gt;&gt; Alarm Definitions.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Provide the alarm name of "SSO account actions - com.vmware.sso.PrincipalManagement" and an optional description.</t>
    </r>
    <r>
      <rPr>
        <sz val="11"/>
        <color rgb="FF000000"/>
        <rFont val="Calibri"/>
      </rPr>
      <t xml:space="preserve">
</t>
    </r>
    <r>
      <rPr>
        <sz val="11"/>
        <color rgb="FF000000"/>
        <rFont val="Calibri"/>
      </rPr>
      <t>From the "Target type" dropdown menu, select "vCenter Server".</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Paste "com.vmware.sso.PrincipalManagement" (without quotes) in the line after "IF" and press "Enter".</t>
    </r>
    <r>
      <rPr>
        <sz val="11"/>
        <color rgb="FF000000"/>
        <rFont val="Calibri"/>
      </rPr>
      <t xml:space="preserve">
</t>
    </r>
    <r>
      <rPr>
        <sz val="11"/>
        <color rgb="FF000000"/>
        <rFont val="Calibri"/>
      </rPr>
      <t>Next to "Trigger the alarm and", select "Show as Warning".</t>
    </r>
    <r>
      <rPr>
        <sz val="11"/>
        <color rgb="FF000000"/>
        <rFont val="Calibri"/>
      </rPr>
      <t xml:space="preserve">
</t>
    </r>
    <r>
      <rPr>
        <sz val="11"/>
        <color rgb="FF000000"/>
        <rFont val="Calibri"/>
      </rPr>
      <t>Configure the desired notification actions that will inform the SA and ISSO of the event.</t>
    </r>
    <r>
      <rPr>
        <sz val="11"/>
        <color rgb="FF000000"/>
        <rFont val="Calibri"/>
      </rPr>
      <t xml:space="preserve">
</t>
    </r>
    <r>
      <rPr>
        <sz val="11"/>
        <color rgb="FF000000"/>
        <rFont val="Calibri"/>
      </rPr>
      <t>Click "Next". Click "Next" again. Click "Create".</t>
    </r>
  </si>
  <si>
    <r>
      <rPr>
        <sz val="11"/>
        <color rgb="FF000000"/>
        <rFont val="Calibri"/>
      </rPr>
      <t>Once an attacker establishes initial access to a system, they often attempt to create a persistent method of reestablishing access. One way to accomplish this is for the attacker to create a new account. They may also try to hijack an existing account by changing a password or enabling a previously disabled account. Therefore, all actions performed on accounts in the SSO domain much be alerted on in vCenter at a minimum and ideally on a Security Information and Event Management (SIEM) system as well.</t>
    </r>
    <r>
      <rPr>
        <sz val="11"/>
        <color rgb="FF000000"/>
        <rFont val="Calibri"/>
      </rPr>
      <t xml:space="preserve">
</t>
    </r>
    <r>
      <rPr>
        <sz val="11"/>
        <color rgb="FF000000"/>
        <rFont val="Calibri"/>
      </rPr>
      <t>To ensure the appropriate personnel are alerted about SSO account actions, create a new vCenter alarm for the "com.vmware.sso.PrincipalManagement" event ID and configure the alert mechanisms appropriately.</t>
    </r>
    <r>
      <rPr>
        <sz val="11"/>
        <color rgb="FF000000"/>
        <rFont val="Calibri"/>
      </rPr>
      <t xml:space="preserve">
</t>
    </r>
    <r>
      <rPr>
        <sz val="11"/>
        <color rgb="FF000000"/>
        <rFont val="Calibri"/>
      </rPr>
      <t>Satisfies: SRG-APP-000291, SRG-APP-000292, SRG-APP-000293, SRG-APP-000294, SRG-APP-000320</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</si>
  <si>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Security &gt;&gt; Alarm Definitions.</t>
    </r>
    <r>
      <rPr>
        <sz val="11"/>
        <color rgb="FF000000"/>
        <rFont val="Calibri"/>
      </rPr>
      <t xml:space="preserve">
</t>
    </r>
    <r>
      <rPr>
        <sz val="11"/>
        <color rgb="FF000000"/>
        <rFont val="Calibri"/>
      </rPr>
      <t>Verify there is an alarm created to alert upon all SSO account actions.</t>
    </r>
    <r>
      <rPr>
        <sz val="11"/>
        <color rgb="FF000000"/>
        <rFont val="Calibri"/>
      </rPr>
      <t xml:space="preserve">
</t>
    </r>
    <r>
      <rPr>
        <sz val="11"/>
        <color rgb="FF000000"/>
        <rFont val="Calibri"/>
      </rPr>
      <t>The alarm name may vary, but it is suggested to name it "SSO account actions - com.vmware.sso.PrincipalManagement".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"com.vmware.sso.PrincipalManagement"} | Select Name,Enabled,@{N="EventTypeId";E={$_.ExtensionData.Info.Expression.Expression.EventTypeId}}</t>
    </r>
    <r>
      <rPr>
        <sz val="11"/>
        <color rgb="FF000000"/>
        <rFont val="Calibri"/>
      </rPr>
      <t xml:space="preserve">
</t>
    </r>
    <r>
      <rPr>
        <sz val="11"/>
        <color rgb="FF000000"/>
        <rFont val="Calibri"/>
      </rPr>
      <t>If an alarm is not created to alert on SSO account actions, this is a finding.</t>
    </r>
  </si>
  <si>
    <t>V-258924</t>
  </si>
  <si>
    <r>
      <rPr>
        <sz val="11"/>
        <rFont val="Calibri"/>
      </rPr>
      <t>The vCenter Server must set the interval for counting failed login attempts to at least 15 minutes.</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</si>
  <si>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"Time interval between failures" to "900" and click "Save".</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</si>
  <si>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View the value of the "Time interval between failures" setting.</t>
    </r>
    <r>
      <rPr>
        <sz val="11"/>
        <color rgb="FF000000"/>
        <rFont val="Calibri"/>
      </rPr>
      <t xml:space="preserve">
</t>
    </r>
    <r>
      <rPr>
        <sz val="11"/>
        <color rgb="FF000000"/>
        <rFont val="Calibri"/>
      </rPr>
      <t>Time interval between failures: 900 seconds</t>
    </r>
    <r>
      <rPr>
        <sz val="11"/>
        <color rgb="FF000000"/>
        <rFont val="Calibri"/>
      </rPr>
      <t xml:space="preserve">
</t>
    </r>
    <r>
      <rPr>
        <sz val="11"/>
        <color rgb="FF000000"/>
        <rFont val="Calibri"/>
      </rPr>
      <t>If the lockout policy is not configured with "Time interval between failures" policy of "900" or more, this is a finding.</t>
    </r>
  </si>
  <si>
    <t>V-258925</t>
  </si>
  <si>
    <r>
      <rPr>
        <sz val="11"/>
        <rFont val="Calibri"/>
      </rPr>
      <t>The vCenter Server must be configured to send logs to a central log server.</t>
    </r>
  </si>
  <si>
    <r>
      <rPr>
        <sz val="11"/>
        <color rgb="FF000000"/>
        <rFont val="Calibri"/>
      </rPr>
      <t>Open the VAMI by navigating to https://&lt;vCenter server&gt;:5480.</t>
    </r>
    <r>
      <rPr>
        <sz val="11"/>
        <color rgb="FF000000"/>
        <rFont val="Calibri"/>
      </rPr>
      <t xml:space="preserve">
</t>
    </r>
    <r>
      <rPr>
        <sz val="11"/>
        <color rgb="FF000000"/>
        <rFont val="Calibri"/>
      </rPr>
      <t>Log in with local operating system administrative credentials or with an SSO account that is a member of the "SystemConfiguration.BashShellAdministrator" group.</t>
    </r>
    <r>
      <rPr>
        <sz val="11"/>
        <color rgb="FF000000"/>
        <rFont val="Calibri"/>
      </rPr>
      <t xml:space="preserve">
</t>
    </r>
    <r>
      <rPr>
        <sz val="11"/>
        <color rgb="FF000000"/>
        <rFont val="Calibri"/>
      </rPr>
      <t>Select "Syslog" on the left navigation pane.</t>
    </r>
    <r>
      <rPr>
        <sz val="11"/>
        <color rgb="FF000000"/>
        <rFont val="Calibri"/>
      </rPr>
      <t xml:space="preserve">
</t>
    </r>
    <r>
      <rPr>
        <sz val="11"/>
        <color rgb="FF000000"/>
        <rFont val="Calibri"/>
      </rPr>
      <t>On the resulting pane on the right, click "Edit" or "Configure".</t>
    </r>
    <r>
      <rPr>
        <sz val="11"/>
        <color rgb="FF000000"/>
        <rFont val="Calibri"/>
      </rPr>
      <t xml:space="preserve">
</t>
    </r>
    <r>
      <rPr>
        <sz val="11"/>
        <color rgb="FF000000"/>
        <rFont val="Calibri"/>
      </rPr>
      <t>Edit or add the address and port of a site-specific syslog aggregator or Security Information Event Management (SIEM) system with the appropriate protocol.</t>
    </r>
    <r>
      <rPr>
        <sz val="11"/>
        <color rgb="FF000000"/>
        <rFont val="Calibri"/>
      </rPr>
      <t xml:space="preserve">
</t>
    </r>
    <r>
      <rPr>
        <sz val="11"/>
        <color rgb="FF000000"/>
        <rFont val="Calibri"/>
      </rPr>
      <t>User Datagram Protocol (UDP) is discouraged due to its stateless and unencrypted nature. Transport Layer Security (TLS) is preferred.</t>
    </r>
    <r>
      <rPr>
        <sz val="11"/>
        <color rgb="FF000000"/>
        <rFont val="Calibri"/>
      </rPr>
      <t xml:space="preserve">
</t>
    </r>
    <r>
      <rPr>
        <sz val="11"/>
        <color rgb="FF000000"/>
        <rFont val="Calibri"/>
      </rPr>
      <t>Click "Save".</t>
    </r>
  </si>
  <si>
    <r>
      <rPr>
        <sz val="11"/>
        <color rgb="FF000000"/>
        <rFont val="Calibri"/>
      </rPr>
      <t>vCenter must be configured to send near real-time log data to syslog collectors so information will be available to investigators in the case of a security incident or to assist in troubleshooting.</t>
    </r>
  </si>
  <si>
    <r>
      <rPr>
        <sz val="11"/>
        <color rgb="FF000000"/>
        <rFont val="Calibri"/>
      </rPr>
      <t>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"Syslog" on the left navigation pane.</t>
    </r>
    <r>
      <rPr>
        <sz val="11"/>
        <color rgb="FF000000"/>
        <rFont val="Calibri"/>
      </rPr>
      <t xml:space="preserve">
</t>
    </r>
    <r>
      <rPr>
        <sz val="11"/>
        <color rgb="FF000000"/>
        <rFont val="Calibri"/>
      </rPr>
      <t>On the resulting pane on the right, verify at least one site-specific syslog receiver is configured and is listed as "Reachable".</t>
    </r>
    <r>
      <rPr>
        <sz val="11"/>
        <color rgb="FF000000"/>
        <rFont val="Calibri"/>
      </rPr>
      <t xml:space="preserve">
</t>
    </r>
    <r>
      <rPr>
        <sz val="11"/>
        <color rgb="FF000000"/>
        <rFont val="Calibri"/>
      </rPr>
      <t>If no valid syslog collector is configured or if the collector is not listed as "Reachable", this is a finding.</t>
    </r>
  </si>
  <si>
    <t>V-258926</t>
  </si>
  <si>
    <r>
      <rPr>
        <sz val="11"/>
        <rFont val="Calibri"/>
      </rPr>
      <t>The vCenter server must provide an immediate real-time alert to the system administrator (SA) and information system security officer (ISSO), at a minimum, of all audit failure events requiring real-time alerts.</t>
    </r>
  </si>
  <si>
    <r>
      <rPr>
        <sz val="11"/>
        <color rgb="FF000000"/>
        <rFont val="Calibri"/>
      </rPr>
      <t>Configure the Central Logging Server being used to alert the SA and ISSO, at a minimum, on any AO-defined events.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</si>
  <si>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Satisfies: SRG-APP-000360, SRG-APP-000379, SRG-APP-000510</t>
    </r>
  </si>
  <si>
    <r>
      <rPr>
        <sz val="11"/>
        <color rgb="FF000000"/>
        <rFont val="Calibri"/>
      </rPr>
      <t>Review the Central Logging Server being used to verify it is configured to alert the SA and ISSO, at a minimum, on any AO-defined events. Otherwise, this is a finding.</t>
    </r>
    <r>
      <rPr>
        <sz val="11"/>
        <color rgb="FF000000"/>
        <rFont val="Calibri"/>
      </rPr>
      <t xml:space="preserve">
</t>
    </r>
    <r>
      <rPr>
        <sz val="11"/>
        <color rgb="FF000000"/>
        <rFont val="Calibri"/>
      </rPr>
      <t>If there are no AO-defined events, this is not a finding.</t>
    </r>
  </si>
  <si>
    <t>V-258927</t>
  </si>
  <si>
    <r>
      <rPr>
        <sz val="11"/>
        <rFont val="Calibri"/>
      </rPr>
      <t>The vCenter Server must compare internal information system clocks at least every 24 hours with an authoritative time server.</t>
    </r>
  </si>
  <si>
    <r>
      <rPr>
        <sz val="11"/>
        <color rgb="FF000000"/>
        <rFont val="Calibri"/>
      </rPr>
      <t>Open the VAMI by navigating to https://&lt;vCenter server&gt;:5480.</t>
    </r>
    <r>
      <rPr>
        <sz val="11"/>
        <color rgb="FF000000"/>
        <rFont val="Calibri"/>
      </rPr>
      <t xml:space="preserve">
</t>
    </r>
    <r>
      <rPr>
        <sz val="11"/>
        <color rgb="FF000000"/>
        <rFont val="Calibri"/>
      </rPr>
      <t>Log in with local operating system administrative credentials or with an SSO account that is a member of the "SystemConfiguration.BashShellAdministrator" group.</t>
    </r>
    <r>
      <rPr>
        <sz val="11"/>
        <color rgb="FF000000"/>
        <rFont val="Calibri"/>
      </rPr>
      <t xml:space="preserve">
</t>
    </r>
    <r>
      <rPr>
        <sz val="11"/>
        <color rgb="FF000000"/>
        <rFont val="Calibri"/>
      </rPr>
      <t>Select "Time" on the left navigation pane.</t>
    </r>
    <r>
      <rPr>
        <sz val="11"/>
        <color rgb="FF000000"/>
        <rFont val="Calibri"/>
      </rPr>
      <t xml:space="preserve">
</t>
    </r>
    <r>
      <rPr>
        <sz val="11"/>
        <color rgb="FF000000"/>
        <rFont val="Calibri"/>
      </rPr>
      <t>On the resulting pane on the right, click "Edit" under "Time Synchronization".</t>
    </r>
    <r>
      <rPr>
        <sz val="11"/>
        <color rgb="FF000000"/>
        <rFont val="Calibri"/>
      </rPr>
      <t xml:space="preserve">
</t>
    </r>
    <r>
      <rPr>
        <sz val="11"/>
        <color rgb="FF000000"/>
        <rFont val="Calibri"/>
      </rPr>
      <t>Select "NTP" for "Mode" and enter a list of authorized time servers separated by commas. Click "Save".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</si>
  <si>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t>
    </r>
    <r>
      <rPr>
        <sz val="11"/>
        <color rgb="FF000000"/>
        <rFont val="Calibri"/>
      </rPr>
      <t xml:space="preserve">
</t>
    </r>
    <r>
      <rPr>
        <sz val="11"/>
        <color rgb="FF000000"/>
        <rFont val="Calibri"/>
      </rPr>
      <t>Synchronizing internal information system clocks to an authoritative time server provides uniformity of time stamps for information systems with multiple system clocks and systems connected over a network.</t>
    </r>
  </si>
  <si>
    <r>
      <rPr>
        <sz val="11"/>
        <color rgb="FF000000"/>
        <rFont val="Calibri"/>
      </rPr>
      <t>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"Time" on the left navigation pane.</t>
    </r>
    <r>
      <rPr>
        <sz val="11"/>
        <color rgb="FF000000"/>
        <rFont val="Calibri"/>
      </rPr>
      <t xml:space="preserve">
</t>
    </r>
    <r>
      <rPr>
        <sz val="11"/>
        <color rgb="FF000000"/>
        <rFont val="Calibri"/>
      </rPr>
      <t>On the resulting pane on the right, verify at least one authorized time server is configured and is listed as "Reachable".</t>
    </r>
    <r>
      <rPr>
        <sz val="11"/>
        <color rgb="FF000000"/>
        <rFont val="Calibri"/>
      </rPr>
      <t xml:space="preserve">
</t>
    </r>
    <r>
      <rPr>
        <sz val="11"/>
        <color rgb="FF000000"/>
        <rFont val="Calibri"/>
      </rPr>
      <t>If "NTP" is not enabled and at least one authorized time server configured, this is a finding.</t>
    </r>
  </si>
  <si>
    <t>V-258928</t>
  </si>
  <si>
    <r>
      <rPr>
        <sz val="11"/>
        <rFont val="Calibri"/>
      </rPr>
      <t>The vCenter Server Machine Secure Sockets Layer (SSL) certificate must be issued by a DOD certificate authority.</t>
    </r>
  </si>
  <si>
    <r>
      <rPr>
        <sz val="11"/>
        <color rgb="FF000000"/>
        <rFont val="Calibri"/>
      </rPr>
      <t>Obtain a DOD-issued certificate and private key for each vCenter in the system following the requirements below:</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CRT format (Base-64)</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Export the entire certificate issuing chain up to the root in Base-64 format. Concatenate the individual certificates into one file with the ".cer" extension.</t>
    </r>
    <r>
      <rPr>
        <sz val="11"/>
        <color rgb="FF000000"/>
        <rFont val="Calibri"/>
      </rPr>
      <t xml:space="preserve">
</t>
    </r>
    <r>
      <rPr>
        <sz val="11"/>
        <color rgb="FF000000"/>
        <rFont val="Calibri"/>
      </rPr>
      <t>From the vSphere Client, go to Administration &gt;&gt; Certificates &gt;&gt; Certificate Management &gt;&gt; Machine SSL Certificate.</t>
    </r>
    <r>
      <rPr>
        <sz val="11"/>
        <color rgb="FF000000"/>
        <rFont val="Calibri"/>
      </rPr>
      <t xml:space="preserve">
</t>
    </r>
    <r>
      <rPr>
        <sz val="11"/>
        <color rgb="FF000000"/>
        <rFont val="Calibri"/>
      </rPr>
      <t>Click Actions &gt;&gt; Import and Replace Certificate.</t>
    </r>
    <r>
      <rPr>
        <sz val="11"/>
        <color rgb="FF000000"/>
        <rFont val="Calibri"/>
      </rPr>
      <t xml:space="preserve">
</t>
    </r>
    <r>
      <rPr>
        <sz val="11"/>
        <color rgb="FF000000"/>
        <rFont val="Calibri"/>
      </rPr>
      <t>Select the "Replace with external CA certificate" radio button and click "Next".</t>
    </r>
    <r>
      <rPr>
        <sz val="11"/>
        <color rgb="FF000000"/>
        <rFont val="Calibri"/>
      </rPr>
      <t xml:space="preserve">
</t>
    </r>
    <r>
      <rPr>
        <sz val="11"/>
        <color rgb="FF000000"/>
        <rFont val="Calibri"/>
      </rPr>
      <t>Supply the CA-issued certificate , the exported roots file, and the private key.</t>
    </r>
    <r>
      <rPr>
        <sz val="11"/>
        <color rgb="FF000000"/>
        <rFont val="Calibri"/>
      </rPr>
      <t xml:space="preserve">
</t>
    </r>
    <r>
      <rPr>
        <sz val="11"/>
        <color rgb="FF000000"/>
        <rFont val="Calibri"/>
      </rPr>
      <t>Click "Replace".</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</si>
  <si>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public key infrastructure (PKI) certificates obtained from a DOD-approved internal or external certificate authority. Reliance on CAs for the establishment of secure sessions includes, for example, the use of Transport Layer Security (TLS) certificates.</t>
    </r>
    <r>
      <rPr>
        <sz val="11"/>
        <color rgb="FF000000"/>
        <rFont val="Calibri"/>
      </rPr>
      <t xml:space="preserve">
</t>
    </r>
    <r>
      <rPr>
        <sz val="11"/>
        <color rgb="FF000000"/>
        <rFont val="Calibri"/>
      </rPr>
      <t>The default self-signed, VMware Certificate Authority (VMCA)-issued vCenter reverse proxy certificate must be replaced with a DOD-approved certificate. The use of a DOD certificate on the vCenter reverse proxy and other services assures clients that the service they are connecting to is legitimate and trusted.</t>
    </r>
  </si>
  <si>
    <r>
      <rPr>
        <sz val="11"/>
        <color rgb="FF000000"/>
        <rFont val="Calibri"/>
      </rPr>
      <t>From the vSphere Client, go to Administration &gt;&gt; Certificates &gt;&gt; Certificate Management &gt;&gt; Machine SSL Certificate.</t>
    </r>
    <r>
      <rPr>
        <sz val="11"/>
        <color rgb="FF000000"/>
        <rFont val="Calibri"/>
      </rPr>
      <t xml:space="preserve">
</t>
    </r>
    <r>
      <rPr>
        <sz val="11"/>
        <color rgb="FF000000"/>
        <rFont val="Calibri"/>
      </rPr>
      <t>Click "View Details" and examine the "Issuer Information" block.</t>
    </r>
    <r>
      <rPr>
        <sz val="11"/>
        <color rgb="FF000000"/>
        <rFont val="Calibri"/>
      </rPr>
      <t xml:space="preserve">
</t>
    </r>
    <r>
      <rPr>
        <sz val="11"/>
        <color rgb="FF000000"/>
        <rFont val="Calibri"/>
      </rPr>
      <t>If the issuer specified is not a DOD approved certificate authority, this is a finding.</t>
    </r>
  </si>
  <si>
    <t>V-258929</t>
  </si>
  <si>
    <r>
      <rPr>
        <sz val="11"/>
        <rFont val="Calibri"/>
      </rPr>
      <t>The vCenter Server must enable data at rest encryption for vSAN.</t>
    </r>
  </si>
  <si>
    <r>
      <rPr>
        <sz val="11"/>
        <color rgb="FF000000"/>
        <rFont val="Calibri"/>
      </rPr>
      <t>From the vSphere Client, go to Host and Clusters.</t>
    </r>
    <r>
      <rPr>
        <sz val="11"/>
        <color rgb="FF000000"/>
        <rFont val="Calibri"/>
      </rPr>
      <t xml:space="preserve">
</t>
    </r>
    <r>
      <rPr>
        <sz val="11"/>
        <color rgb="FF000000"/>
        <rFont val="Calibri"/>
      </rPr>
      <t>Select the vCenter Server &gt;&gt; Select the target cluster &gt;&gt; Configure &gt;&gt; vSAN &gt;&gt; Services &gt;&gt; Data Services.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Enable "Data-At-Rest encryption" and select a pre-configured key provider from the drop down. Click "Apply".</t>
    </r>
    <r>
      <rPr>
        <sz val="11"/>
        <color rgb="FF000000"/>
        <rFont val="Calibri"/>
      </rPr>
      <t xml:space="preserve">
</t>
    </r>
    <r>
      <rPr>
        <sz val="11"/>
        <color rgb="FF000000"/>
        <rFont val="Calibri"/>
      </rPr>
      <t>Note: Before enabling, read and understand the operational implications of enabling data at rest encryption in vSAN and how it effects capacity, performance, and recovery scenarios.</t>
    </r>
  </si>
  <si>
    <r>
      <rPr>
        <sz val="11"/>
        <color rgb="FF000000"/>
        <rFont val="Calibri"/>
      </rPr>
      <t>Applications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Data encryption is a common technique used in environments that require additional levels of security. It consists of a process to ensure that data can only be consumed by systems that have appropriate levels of access. Approved systems must have and use the appropriate cryptographic keys to encrypt and decrypt the data. Systems that do not have the keys will not be able to consume the data in any meaningful way, as it will remain encrypted in accordance with the commonly used Advanced Encryption Standard (AES) from the National Institute of Standards and Technology, or NIST.</t>
    </r>
    <r>
      <rPr>
        <sz val="11"/>
        <color rgb="FF000000"/>
        <rFont val="Calibri"/>
      </rPr>
      <t xml:space="preserve">
</t>
    </r>
    <r>
      <rPr>
        <sz val="11"/>
        <color rgb="FF000000"/>
        <rFont val="Calibri"/>
      </rPr>
      <t>vSAN supports Data-At-Rest Encryption and Data-in-Transit Encryption and uses an AES 256 cipher. Data is encrypted after all other processing, such as deduplication, is performed. Data at rest encryption protects data on storage devices in case a device is removed from the cluster.</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</si>
  <si>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the vCenter Server &gt;&gt; Select the cluster &gt;&gt; Configure &gt;&gt; vSAN &gt;&gt; Services &gt;&gt; Data Services.</t>
    </r>
    <r>
      <rPr>
        <sz val="11"/>
        <color rgb="FF000000"/>
        <rFont val="Calibri"/>
      </rPr>
      <t xml:space="preserve">
</t>
    </r>
    <r>
      <rPr>
        <sz val="11"/>
        <color rgb="FF000000"/>
        <rFont val="Calibri"/>
      </rPr>
      <t>Review the "Data-at-rest encryption" status.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Get-Cluster | Where-Object {$_.VsanEnabled -eq $true} | Get-VsanClusterConfiguration | Select-Object Name,EncryptionEnabled</t>
    </r>
    <r>
      <rPr>
        <sz val="11"/>
        <color rgb="FF000000"/>
        <rFont val="Calibri"/>
      </rPr>
      <t xml:space="preserve">
</t>
    </r>
    <r>
      <rPr>
        <sz val="11"/>
        <color rgb="FF000000"/>
        <rFont val="Calibri"/>
      </rPr>
      <t>If "Data-At-Rest encryption" is not enabled, this is a finding.</t>
    </r>
  </si>
  <si>
    <t>V-258930</t>
  </si>
  <si>
    <r>
      <rPr>
        <sz val="11"/>
        <rFont val="Calibri"/>
      </rPr>
      <t>The vCenter Server must disable the Customer Experience Improvement Program (CEIP).</t>
    </r>
  </si>
  <si>
    <r>
      <rPr>
        <sz val="11"/>
        <color rgb="FF000000"/>
        <rFont val="Calibri"/>
      </rPr>
      <t>From the vSphere Client, go to Administration &gt;&gt; Deployment &gt;&gt; Customer Experience Improvement Program.</t>
    </r>
    <r>
      <rPr>
        <sz val="11"/>
        <color rgb="FF000000"/>
        <rFont val="Calibri"/>
      </rPr>
      <t xml:space="preserve">
</t>
    </r>
    <r>
      <rPr>
        <sz val="11"/>
        <color rgb="FF000000"/>
        <rFont val="Calibri"/>
      </rPr>
      <t>Click "Leave Program".</t>
    </r>
  </si>
  <si>
    <r>
      <rPr>
        <sz val="11"/>
        <color rgb="FF000000"/>
        <rFont val="Calibri"/>
      </rPr>
      <t>The VMware CEIP sends VMware anonymized system information that is used to improve the quality, reliability, and functionality of VMware products and services. For confidentiality purposes, this feature must be disabled.</t>
    </r>
  </si>
  <si>
    <r>
      <rPr>
        <sz val="11"/>
        <color rgb="FF000000"/>
        <rFont val="Calibri"/>
      </rPr>
      <t>From the vSphere Client, go to Administration &gt;&gt; Deployment &gt;&gt; Customer Experience Improvement Program.</t>
    </r>
    <r>
      <rPr>
        <sz val="11"/>
        <color rgb="FF000000"/>
        <rFont val="Calibri"/>
      </rPr>
      <t xml:space="preserve">
</t>
    </r>
    <r>
      <rPr>
        <sz val="11"/>
        <color rgb="FF000000"/>
        <rFont val="Calibri"/>
      </rPr>
      <t>If Customer Experience Improvement "Program Status" is "Joined", this is a finding.</t>
    </r>
  </si>
  <si>
    <t>V-258931</t>
  </si>
  <si>
    <r>
      <rPr>
        <sz val="11"/>
        <rFont val="Calibri"/>
      </rPr>
      <t>The vCenter server must enforce SNMPv3 security features where SNMP is required.</t>
    </r>
  </si>
  <si>
    <r>
      <rPr>
        <sz val="11"/>
        <color rgb="FF000000"/>
        <rFont val="Calibri"/>
      </rPr>
      <t>At the command prompt on the vCenter Server Appliance, run the following commands:</t>
    </r>
    <r>
      <rPr>
        <sz val="11"/>
        <color rgb="FF000000"/>
        <rFont val="Calibri"/>
      </rPr>
      <t xml:space="preserve">
</t>
    </r>
    <r>
      <rPr>
        <sz val="11"/>
        <color rgb="FF000000"/>
        <rFont val="Calibri"/>
      </rPr>
      <t># appliancesh</t>
    </r>
    <r>
      <rPr>
        <sz val="11"/>
        <color rgb="FF000000"/>
        <rFont val="Calibri"/>
      </rPr>
      <t xml:space="preserve">
</t>
    </r>
    <r>
      <rPr>
        <sz val="11"/>
        <color rgb="FF000000"/>
        <rFont val="Calibri"/>
      </rPr>
      <t># snmp.set --authentication SHA1</t>
    </r>
    <r>
      <rPr>
        <sz val="11"/>
        <color rgb="FF000000"/>
        <rFont val="Calibri"/>
      </rPr>
      <t xml:space="preserve">
</t>
    </r>
    <r>
      <rPr>
        <sz val="11"/>
        <color rgb="FF000000"/>
        <rFont val="Calibri"/>
      </rPr>
      <t># snmp.set --privacy AES128</t>
    </r>
    <r>
      <rPr>
        <sz val="11"/>
        <color rgb="FF000000"/>
        <rFont val="Calibri"/>
      </rPr>
      <t xml:space="preserve">
</t>
    </r>
    <r>
      <rPr>
        <sz val="11"/>
        <color rgb="FF000000"/>
        <rFont val="Calibri"/>
      </rPr>
      <t>To change the security level of a user, run the following command:</t>
    </r>
    <r>
      <rPr>
        <sz val="11"/>
        <color rgb="FF000000"/>
        <rFont val="Calibri"/>
      </rPr>
      <t xml:space="preserve">
</t>
    </r>
    <r>
      <rPr>
        <sz val="11"/>
        <color rgb="FF000000"/>
        <rFont val="Calibri"/>
      </rPr>
      <t># snmp.set --users &lt;username&gt;/&lt;auth_password&gt; &lt;priv_password&gt;/priv</t>
    </r>
  </si>
  <si>
    <r>
      <rPr>
        <sz val="11"/>
        <color rgb="FF000000"/>
        <rFont val="Calibri"/>
      </rPr>
      <t>SNMPv3 supports commercial-grade security, including authentication, authorization, access control, and privacy. Previous versions of the protocol contained well-known security weaknesses that were easily exploited. SNMPv3 can be configured for identification and cryptographically based authentication.</t>
    </r>
    <r>
      <rPr>
        <sz val="11"/>
        <color rgb="FF000000"/>
        <rFont val="Calibri"/>
      </rPr>
      <t xml:space="preserve">
</t>
    </r>
    <r>
      <rPr>
        <sz val="11"/>
        <color rgb="FF000000"/>
        <rFont val="Calibri"/>
      </rPr>
      <t>SNMPv3 defines a user-based security model (USM) and a view-based access control model (VACM). SNMPv3 USM provides data integrity, data origin authentication, message replay protection, and protection against disclosure of the message payload. SNMPv3 VACM provides access control to determine whether a specific type of access (read or write) to the management information is allowed. Implement both VACM and USM for full protection.</t>
    </r>
    <r>
      <rPr>
        <sz val="11"/>
        <color rgb="FF000000"/>
        <rFont val="Calibri"/>
      </rPr>
      <t xml:space="preserve">
</t>
    </r>
    <r>
      <rPr>
        <sz val="11"/>
        <color rgb="FF000000"/>
        <rFont val="Calibri"/>
      </rPr>
      <t>SNMPv3 must be disabled by default and enabled only if used. SNMP v3 provides security feature enhancements to SNMP, including encryption and message authentication.</t>
    </r>
  </si>
  <si>
    <r>
      <rPr>
        <sz val="11"/>
        <color rgb="FF000000"/>
        <rFont val="Calibri"/>
      </rPr>
      <t>At the command prompt on the vCenter Server Appliance, run the following commands:</t>
    </r>
    <r>
      <rPr>
        <sz val="11"/>
        <color rgb="FF000000"/>
        <rFont val="Calibri"/>
      </rPr>
      <t xml:space="preserve">
</t>
    </r>
    <r>
      <rPr>
        <sz val="11"/>
        <color rgb="FF000000"/>
        <rFont val="Calibri"/>
      </rPr>
      <t># appliancesh</t>
    </r>
    <r>
      <rPr>
        <sz val="11"/>
        <color rgb="FF000000"/>
        <rFont val="Calibri"/>
      </rPr>
      <t xml:space="preserve">
</t>
    </r>
    <r>
      <rPr>
        <sz val="11"/>
        <color rgb="FF000000"/>
        <rFont val="Calibri"/>
      </rPr>
      <t># snmp.get</t>
    </r>
    <r>
      <rPr>
        <sz val="11"/>
        <color rgb="FF000000"/>
        <rFont val="Calibri"/>
      </rPr>
      <t xml:space="preserve">
</t>
    </r>
    <r>
      <rPr>
        <sz val="11"/>
        <color rgb="FF000000"/>
        <rFont val="Calibri"/>
      </rPr>
      <t>Note: The "appliancesh" command is not needed if the default shell has not been changed for root.</t>
    </r>
    <r>
      <rPr>
        <sz val="11"/>
        <color rgb="FF000000"/>
        <rFont val="Calibri"/>
      </rPr>
      <t xml:space="preserve">
</t>
    </r>
    <r>
      <rPr>
        <sz val="11"/>
        <color rgb="FF000000"/>
        <rFont val="Calibri"/>
      </rPr>
      <t>If "Enable" is set to "False", this is not a finding.</t>
    </r>
    <r>
      <rPr>
        <sz val="11"/>
        <color rgb="FF000000"/>
        <rFont val="Calibri"/>
      </rPr>
      <t xml:space="preserve">
</t>
    </r>
    <r>
      <rPr>
        <sz val="11"/>
        <color rgb="FF000000"/>
        <rFont val="Calibri"/>
      </rPr>
      <t>If "Enable" is set to "True" and "Authentication" is not set to "SHA1", this is a finding.</t>
    </r>
    <r>
      <rPr>
        <sz val="11"/>
        <color rgb="FF000000"/>
        <rFont val="Calibri"/>
      </rPr>
      <t xml:space="preserve">
</t>
    </r>
    <r>
      <rPr>
        <sz val="11"/>
        <color rgb="FF000000"/>
        <rFont val="Calibri"/>
      </rPr>
      <t>If "Enable" is set to "True" and "Privacy" is not set to "AES128", this is a finding.</t>
    </r>
    <r>
      <rPr>
        <sz val="11"/>
        <color rgb="FF000000"/>
        <rFont val="Calibri"/>
      </rPr>
      <t xml:space="preserve">
</t>
    </r>
    <r>
      <rPr>
        <sz val="11"/>
        <color rgb="FF000000"/>
        <rFont val="Calibri"/>
      </rPr>
      <t>If any "Users" are configured with a "Sec_level" that does not equal "priv", this is a finding.</t>
    </r>
  </si>
  <si>
    <t>V-258932</t>
  </si>
  <si>
    <r>
      <rPr>
        <sz val="11"/>
        <rFont val="Calibri"/>
      </rPr>
      <t>The vCenter server must disable SNMPv1/2 receivers.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</si>
  <si>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On the "SNMP receivers" tab, ensure all receivers are disabled.</t>
    </r>
  </si>
  <si>
    <r>
      <rPr>
        <sz val="11"/>
        <color rgb="FF000000"/>
        <rFont val="Calibri"/>
      </rPr>
      <t>SNMPv3 supports commercial-grade security, including authentication, authorization, access control, and privacy. Previous versions of the protocol contained well-known security weaknesses that were easily exploited. Therefore, SNMPv1/2 receivers must be disabled, while SNMPv3 is configured in another control. vCenter exposes SNMP v1/2 in the UI and SNMPv3 in the CLI.</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</si>
  <si>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On the "SNMP receivers" tab, note the presence of any enabled receiver.</t>
    </r>
    <r>
      <rPr>
        <sz val="11"/>
        <color rgb="FF000000"/>
        <rFont val="Calibri"/>
      </rPr>
      <t xml:space="preserve">
</t>
    </r>
    <r>
      <rPr>
        <sz val="11"/>
        <color rgb="FF000000"/>
        <rFont val="Calibri"/>
      </rPr>
      <t>If there are any enabled receivers, this is a finding.</t>
    </r>
  </si>
  <si>
    <t>V-258933</t>
  </si>
  <si>
    <r>
      <rPr>
        <sz val="11"/>
        <rFont val="Calibri"/>
      </rPr>
      <t>The vCenter Server must require an administrator to unlock an account locked due to excessive login failures.</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</si>
  <si>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"Unlock time" to "0" and click "Save".</t>
    </r>
  </si>
  <si>
    <r>
      <rPr>
        <sz val="11"/>
        <color rgb="FF000000"/>
        <rFont val="Calibri"/>
      </rPr>
      <t>By requiring that Single Sign-On (SSO) accounts be unlocked manually, the risk of unauthorized access via user password guessing, otherwise known as brute forcing, is reduced. When the account unlock time is set to zero, a locked account can only be unlocked manually by an administrator.</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</si>
  <si>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View the value of the "Unlock time" setting.</t>
    </r>
    <r>
      <rPr>
        <sz val="11"/>
        <color rgb="FF000000"/>
        <rFont val="Calibri"/>
      </rPr>
      <t xml:space="preserve">
</t>
    </r>
    <r>
      <rPr>
        <sz val="11"/>
        <color rgb="FF000000"/>
        <rFont val="Calibri"/>
      </rPr>
      <t>Unlock time: 0 seconds</t>
    </r>
    <r>
      <rPr>
        <sz val="11"/>
        <color rgb="FF000000"/>
        <rFont val="Calibri"/>
      </rPr>
      <t xml:space="preserve">
</t>
    </r>
    <r>
      <rPr>
        <sz val="11"/>
        <color rgb="FF000000"/>
        <rFont val="Calibri"/>
      </rPr>
      <t>If the lockout policy is not configured with "Unlock time" policy of "0", this is a finding.</t>
    </r>
  </si>
  <si>
    <t>V-258934</t>
  </si>
  <si>
    <r>
      <rPr>
        <sz val="11"/>
        <rFont val="Calibri"/>
      </rPr>
      <t>The vCenter Server must disable the distributed virtual switch health check.</t>
    </r>
  </si>
  <si>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Health Check.</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Disable the "VLAN and MTU" and "Teaming and failover" checks.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Get-View -ViewType DistributedVirtualSwitch | ?{($_.config.HealthCheckConfig | ?{$_.enable -notmatch "False"})}| %{$_.UpdateDVSHealthCheckConfig(@((New-Object Vmware.Vim.VMwareDVSVlanMtuHealthCheckConfig -property @{enable=0}),(New-Object Vmware.Vim.VMwareDVSTeamingHealthCheckConfig -property @{enable=0})))}</t>
    </r>
  </si>
  <si>
    <r>
      <rPr>
        <sz val="11"/>
        <color rgb="FF000000"/>
        <rFont val="Calibri"/>
      </rPr>
      <t>Network health check is disabled by default. Once enabled, the health check packets contain information on host#, vds#, and port#, which an attacker would find useful. It is recommended that network health check be used for troubleshooting and turned off when troubleshooting is finished.</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</si>
  <si>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Health Check.</t>
    </r>
    <r>
      <rPr>
        <sz val="11"/>
        <color rgb="FF000000"/>
        <rFont val="Calibri"/>
      </rPr>
      <t xml:space="preserve">
</t>
    </r>
    <r>
      <rPr>
        <sz val="11"/>
        <color rgb="FF000000"/>
        <rFont val="Calibri"/>
      </rPr>
      <t>View the health check pane and verify the "VLAN and MTU" and "Teaming and failover" checks are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$vds = Get-VDSwitch</t>
    </r>
    <r>
      <rPr>
        <sz val="11"/>
        <color rgb="FF000000"/>
        <rFont val="Calibri"/>
      </rPr>
      <t xml:space="preserve">
</t>
    </r>
    <r>
      <rPr>
        <sz val="11"/>
        <color rgb="FF000000"/>
        <rFont val="Calibri"/>
      </rPr>
      <t>$vds.ExtensionData.Config.HealthCheckConfig</t>
    </r>
    <r>
      <rPr>
        <sz val="11"/>
        <color rgb="FF000000"/>
        <rFont val="Calibri"/>
      </rPr>
      <t xml:space="preserve">
</t>
    </r>
    <r>
      <rPr>
        <sz val="11"/>
        <color rgb="FF000000"/>
        <rFont val="Calibri"/>
      </rPr>
      <t>If the health check feature is enabled on distributed switches and is not on temporarily for troubleshooting purposes, this is a finding.</t>
    </r>
  </si>
  <si>
    <t>V-258935</t>
  </si>
  <si>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</si>
  <si>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"Forged Transmits" to "Reject".</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-ForgedTransmits $false</t>
    </r>
    <r>
      <rPr>
        <sz val="11"/>
        <color rgb="FF000000"/>
        <rFont val="Calibri"/>
      </rPr>
      <t xml:space="preserve">
</t>
    </r>
    <r>
      <rPr>
        <sz val="11"/>
        <color rgb="FF000000"/>
        <rFont val="Calibri"/>
      </rPr>
      <t>Get-VDPortgroup | ?{$_.IsUplink -eq $false} | Get-VDSecurityPolicy | Set-VDSecurityPolicy -ForgedTransmits $false</t>
    </r>
  </si>
  <si>
    <r>
      <rPr>
        <sz val="11"/>
        <color rgb="FF000000"/>
        <rFont val="Calibri"/>
      </rPr>
      <t>If the virtual machine operating system changes the Media Access Control (MAC) address, the operating system can send frames with an impersonated source MAC address at any time. This allows an operating system to stage malicious attacks on the devices in a network by impersonating a network adaptor authorized by the receiving network.</t>
    </r>
    <r>
      <rPr>
        <sz val="11"/>
        <color rgb="FF000000"/>
        <rFont val="Calibri"/>
      </rPr>
      <t xml:space="preserve">
</t>
    </r>
    <r>
      <rPr>
        <sz val="11"/>
        <color rgb="FF000000"/>
        <rFont val="Calibri"/>
      </rPr>
      <t>When the "Forged Transmits" option is set to "Accept", ESXi does not compare source and effective MAC addresses.</t>
    </r>
    <r>
      <rPr>
        <sz val="11"/>
        <color rgb="FF000000"/>
        <rFont val="Calibri"/>
      </rPr>
      <t xml:space="preserve">
</t>
    </r>
    <r>
      <rPr>
        <sz val="11"/>
        <color rgb="FF000000"/>
        <rFont val="Calibri"/>
      </rPr>
      <t>To protect against MAC impersonation, set the "Forged Transmits" option to "Reject". The host compares the source MAC address being transmitted by the guest operating system with the effective MAC address for its virtual machine adapter to determine if they match. If the addresses do not match, the ESXi host drops the packet.</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</si>
  <si>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Policies.</t>
    </r>
    <r>
      <rPr>
        <sz val="11"/>
        <color rgb="FF000000"/>
        <rFont val="Calibri"/>
      </rPr>
      <t xml:space="preserve">
</t>
    </r>
    <r>
      <rPr>
        <sz val="11"/>
        <color rgb="FF000000"/>
        <rFont val="Calibri"/>
      </rPr>
      <t>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"Forged Transmits" policy is set to accept for a nonuplink port, this is a finding.</t>
    </r>
  </si>
  <si>
    <t>V-258936</t>
  </si>
  <si>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</si>
  <si>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"MAC Address Changes" to "Reject".</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-MacChanges $false</t>
    </r>
    <r>
      <rPr>
        <sz val="11"/>
        <color rgb="FF000000"/>
        <rFont val="Calibri"/>
      </rPr>
      <t xml:space="preserve">
</t>
    </r>
    <r>
      <rPr>
        <sz val="11"/>
        <color rgb="FF000000"/>
        <rFont val="Calibri"/>
      </rPr>
      <t>Get-VDPortgroup | ?{$_.IsUplink -eq $false} | Get-VDSecurityPolicy | Set-VDSecurityPolicy -MacChanges $false</t>
    </r>
  </si>
  <si>
    <r>
      <rPr>
        <sz val="11"/>
        <color rgb="FF000000"/>
        <rFont val="Calibri"/>
      </rPr>
      <t>If the virtual machine operating system changes the MAC address, it can send frames with an impersonated source MAC address at any time. This allows it to stage malicious attacks on the devices in a network by impersonating a network adaptor authorized by the receiving network.</t>
    </r>
    <r>
      <rPr>
        <sz val="11"/>
        <color rgb="FF000000"/>
        <rFont val="Calibri"/>
      </rPr>
      <t xml:space="preserve">
</t>
    </r>
    <r>
      <rPr>
        <sz val="11"/>
        <color rgb="FF000000"/>
        <rFont val="Calibri"/>
      </rPr>
      <t>This will prevent virtual machines from changing their effective MAC address and will affect applications that require this functionality. This will also affect how a layer 2 bridge will operate and will affect applications that require a specific MAC address for licensing.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</si>
  <si>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Policies.</t>
    </r>
    <r>
      <rPr>
        <sz val="11"/>
        <color rgb="FF000000"/>
        <rFont val="Calibri"/>
      </rPr>
      <t xml:space="preserve">
</t>
    </r>
    <r>
      <rPr>
        <sz val="11"/>
        <color rgb="FF000000"/>
        <rFont val="Calibri"/>
      </rPr>
      <t>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"MAC Address Changes" policy is set to accept, this is a finding.</t>
    </r>
  </si>
  <si>
    <t>V-258937</t>
  </si>
  <si>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</si>
  <si>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"Promiscuous Mode" to "Reject".</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-AllowPromiscuous $false</t>
    </r>
    <r>
      <rPr>
        <sz val="11"/>
        <color rgb="FF000000"/>
        <rFont val="Calibri"/>
      </rPr>
      <t xml:space="preserve">
</t>
    </r>
    <r>
      <rPr>
        <sz val="11"/>
        <color rgb="FF000000"/>
        <rFont val="Calibri"/>
      </rPr>
      <t>Get-VDPortgroup | ?{$_.IsUplink -eq $false} | Get-VDSecurityPolicy | Set-VDSecurityPolicy -AllowPromiscuous $false</t>
    </r>
  </si>
  <si>
    <r>
      <rPr>
        <sz val="11"/>
        <color rgb="FF000000"/>
        <rFont val="Calibri"/>
      </rPr>
      <t>When promiscuous mode is enabled for a virtual switch, all virtual machines connected to the port group have the potential of reading all packets across that network, meaning only the virtual machines connected to that port group.</t>
    </r>
    <r>
      <rPr>
        <sz val="11"/>
        <color rgb="FF000000"/>
        <rFont val="Calibri"/>
      </rPr>
      <t xml:space="preserve">
</t>
    </r>
    <r>
      <rPr>
        <sz val="11"/>
        <color rgb="FF000000"/>
        <rFont val="Calibri"/>
      </rPr>
      <t>Promiscuous mode is disabled by default on the ESXi Server, and this is the recommended setting.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</si>
  <si>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port group &gt;&gt; Configure &gt;&gt; Settings &gt;&gt; Policies.</t>
    </r>
    <r>
      <rPr>
        <sz val="11"/>
        <color rgb="FF000000"/>
        <rFont val="Calibri"/>
      </rPr>
      <t xml:space="preserve">
</t>
    </r>
    <r>
      <rPr>
        <sz val="11"/>
        <color rgb="FF000000"/>
        <rFont val="Calibri"/>
      </rPr>
      <t>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"Promiscuous Mode" policy is set to accept, this is a finding.</t>
    </r>
  </si>
  <si>
    <t>V-258938</t>
  </si>
  <si>
    <r>
      <rPr>
        <sz val="11"/>
        <rFont val="Calibri"/>
      </rPr>
      <t>The vCenter Server must only send NetFlow traffic to authorized collectors.</t>
    </r>
  </si>
  <si>
    <r>
      <rPr>
        <sz val="11"/>
        <color rgb="FF000000"/>
        <rFont val="Calibri"/>
      </rPr>
      <t>To remove collector IPs,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NetFlow.</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Remove any unknown collector IPs.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$dvs = Get-VDSwitch dvswitch | Get-View</t>
    </r>
    <r>
      <rPr>
        <sz val="11"/>
        <color rgb="FF000000"/>
        <rFont val="Calibri"/>
      </rPr>
      <t xml:space="preserve">
</t>
    </r>
    <r>
      <rPr>
        <sz val="11"/>
        <color rgb="FF000000"/>
        <rFont val="Calibri"/>
      </rPr>
      <t>ForEach($vs in $dvs){</t>
    </r>
    <r>
      <rPr>
        <sz val="11"/>
        <color rgb="FF000000"/>
        <rFont val="Calibri"/>
      </rPr>
      <t xml:space="preserve">
</t>
    </r>
    <r>
      <rPr>
        <sz val="11"/>
        <color rgb="FF000000"/>
        <rFont val="Calibri"/>
      </rPr>
      <t>$spec = New-Object VMware.Vim.VMwareDVSConfigSpec</t>
    </r>
    <r>
      <rPr>
        <sz val="11"/>
        <color rgb="FF000000"/>
        <rFont val="Calibri"/>
      </rPr>
      <t xml:space="preserve">
</t>
    </r>
    <r>
      <rPr>
        <sz val="11"/>
        <color rgb="FF000000"/>
        <rFont val="Calibri"/>
      </rPr>
      <t>$spec.configversion = $vs.Config.ConfigVersion</t>
    </r>
    <r>
      <rPr>
        <sz val="11"/>
        <color rgb="FF000000"/>
        <rFont val="Calibri"/>
      </rPr>
      <t xml:space="preserve">
</t>
    </r>
    <r>
      <rPr>
        <sz val="11"/>
        <color rgb="FF000000"/>
        <rFont val="Calibri"/>
      </rPr>
      <t>$spec.IpfixConfig = New-Object VMware.Vim.VMwareIpfixConfig</t>
    </r>
    <r>
      <rPr>
        <sz val="11"/>
        <color rgb="FF000000"/>
        <rFont val="Calibri"/>
      </rPr>
      <t xml:space="preserve">
</t>
    </r>
    <r>
      <rPr>
        <sz val="11"/>
        <color rgb="FF000000"/>
        <rFont val="Calibri"/>
      </rPr>
      <t>$spec.IpfixConfig.CollectorIpAddress = ""</t>
    </r>
    <r>
      <rPr>
        <sz val="11"/>
        <color rgb="FF000000"/>
        <rFont val="Calibri"/>
      </rPr>
      <t xml:space="preserve">
</t>
    </r>
    <r>
      <rPr>
        <sz val="11"/>
        <color rgb="FF000000"/>
        <rFont val="Calibri"/>
      </rPr>
      <t>$spec.IpfixConfig.CollectorPort = "0"</t>
    </r>
    <r>
      <rPr>
        <sz val="11"/>
        <color rgb="FF000000"/>
        <rFont val="Calibri"/>
      </rPr>
      <t xml:space="preserve">
</t>
    </r>
    <r>
      <rPr>
        <sz val="11"/>
        <color rgb="FF000000"/>
        <rFont val="Calibri"/>
      </rPr>
      <t>$spec.IpfixConfig.ActiveFlowTimeout = "60"</t>
    </r>
    <r>
      <rPr>
        <sz val="11"/>
        <color rgb="FF000000"/>
        <rFont val="Calibri"/>
      </rPr>
      <t xml:space="preserve">
</t>
    </r>
    <r>
      <rPr>
        <sz val="11"/>
        <color rgb="FF000000"/>
        <rFont val="Calibri"/>
      </rPr>
      <t>$spec.IpfixConfig.IdleFlowTimeout = "15"</t>
    </r>
    <r>
      <rPr>
        <sz val="11"/>
        <color rgb="FF000000"/>
        <rFont val="Calibri"/>
      </rPr>
      <t xml:space="preserve">
</t>
    </r>
    <r>
      <rPr>
        <sz val="11"/>
        <color rgb="FF000000"/>
        <rFont val="Calibri"/>
      </rPr>
      <t>$spec.IpfixConfig.SamplingRate = "0"</t>
    </r>
    <r>
      <rPr>
        <sz val="11"/>
        <color rgb="FF000000"/>
        <rFont val="Calibri"/>
      </rPr>
      <t xml:space="preserve">
</t>
    </r>
    <r>
      <rPr>
        <sz val="11"/>
        <color rgb="FF000000"/>
        <rFont val="Calibri"/>
      </rPr>
      <t>$spec.IpfixConfig.InternalFlowsOnly = $False</t>
    </r>
    <r>
      <rPr>
        <sz val="11"/>
        <color rgb="FF000000"/>
        <rFont val="Calibri"/>
      </rPr>
      <t xml:space="preserve">
</t>
    </r>
    <r>
      <rPr>
        <sz val="11"/>
        <color rgb="FF000000"/>
        <rFont val="Calibri"/>
      </rPr>
      <t>$vs.ReconfigureDvs_Task($spec)</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will reset the NetFlow collector configuration back to the defaults.</t>
    </r>
    <r>
      <rPr>
        <sz val="11"/>
        <color rgb="FF000000"/>
        <rFont val="Calibri"/>
      </rPr>
      <t xml:space="preserve">
</t>
    </r>
    <r>
      <rPr>
        <sz val="11"/>
        <color rgb="FF000000"/>
        <rFont val="Calibri"/>
      </rPr>
      <t>To disable NetFlow on a distributed port group,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"Monitoring" tab.</t>
    </r>
    <r>
      <rPr>
        <sz val="11"/>
        <color rgb="FF000000"/>
        <rFont val="Calibri"/>
      </rPr>
      <t xml:space="preserve">
</t>
    </r>
    <r>
      <rPr>
        <sz val="11"/>
        <color rgb="FF000000"/>
        <rFont val="Calibri"/>
      </rPr>
      <t>Change "NetFlow" to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$spec.defaultPortConfig = New-Object VMware.Vim.VMwareDVSPortSetting</t>
    </r>
    <r>
      <rPr>
        <sz val="11"/>
        <color rgb="FF000000"/>
        <rFont val="Calibri"/>
      </rPr>
      <t xml:space="preserve">
</t>
    </r>
    <r>
      <rPr>
        <sz val="11"/>
        <color rgb="FF000000"/>
        <rFont val="Calibri"/>
      </rPr>
      <t>$spec.defaultPortConfig.ipfixEnabled = New-Object VMware.Vim.BoolPolicy</t>
    </r>
    <r>
      <rPr>
        <sz val="11"/>
        <color rgb="FF000000"/>
        <rFont val="Calibri"/>
      </rPr>
      <t xml:space="preserve">
</t>
    </r>
    <r>
      <rPr>
        <sz val="11"/>
        <color rgb="FF000000"/>
        <rFont val="Calibri"/>
      </rPr>
      <t>$spec.defaultPortConfig.ipfixEnabled.inherited = $false</t>
    </r>
    <r>
      <rPr>
        <sz val="11"/>
        <color rgb="FF000000"/>
        <rFont val="Calibri"/>
      </rPr>
      <t xml:space="preserve">
</t>
    </r>
    <r>
      <rPr>
        <sz val="11"/>
        <color rgb="FF000000"/>
        <rFont val="Calibri"/>
      </rPr>
      <t>$spec.defaultPortConfig.ipfixEnabled.value = $false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</si>
  <si>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The distributed virtual switch can export NetFlow information about traffic crossing the switch. NetFlow exports are not encrypted and can contain information about the virtual network, making it easier for a man-in-the-middle attack to be executed successfully. If NetFlow export is required, verify that all NetFlow target Internet Protocols (IPs) are correct.</t>
    </r>
  </si>
  <si>
    <r>
      <rPr>
        <sz val="11"/>
        <color rgb="FF000000"/>
        <rFont val="Calibri"/>
      </rPr>
      <t>If distributed switches are not used, this is not applicable.</t>
    </r>
    <r>
      <rPr>
        <sz val="11"/>
        <color rgb="FF000000"/>
        <rFont val="Calibri"/>
      </rPr>
      <t xml:space="preserve">
</t>
    </r>
    <r>
      <rPr>
        <sz val="11"/>
        <color rgb="FF000000"/>
        <rFont val="Calibri"/>
      </rPr>
      <t>To view NetFlow Collector IPs configured on distributed switches:</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NetFlow.</t>
    </r>
    <r>
      <rPr>
        <sz val="11"/>
        <color rgb="FF000000"/>
        <rFont val="Calibri"/>
      </rPr>
      <t xml:space="preserve">
</t>
    </r>
    <r>
      <rPr>
        <sz val="11"/>
        <color rgb="FF000000"/>
        <rFont val="Calibri"/>
      </rPr>
      <t>View the NetFlow pane and verify any collector IP addresses are valid and in use for troubleshooting.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Name,@{N="NetFlowCollectorIPs";E={$_.ExtensionData.config.IpfixConfig.CollectorIpAddress}}</t>
    </r>
    <r>
      <rPr>
        <sz val="11"/>
        <color rgb="FF000000"/>
        <rFont val="Calibri"/>
      </rPr>
      <t xml:space="preserve">
</t>
    </r>
    <r>
      <rPr>
        <sz val="11"/>
        <color rgb="FF000000"/>
        <rFont val="Calibri"/>
      </rPr>
      <t>To view if NetFlow is enabled on any distributed port groups:</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port group &gt;&gt; Manage &gt;&gt; Settings &gt;&gt; Policies.</t>
    </r>
    <r>
      <rPr>
        <sz val="11"/>
        <color rgb="FF000000"/>
        <rFont val="Calibri"/>
      </rPr>
      <t xml:space="preserve">
</t>
    </r>
    <r>
      <rPr>
        <sz val="11"/>
        <color rgb="FF000000"/>
        <rFont val="Calibri"/>
      </rPr>
      <t>Go to "Monitoring" and view the NetFlow status.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Name,VirtualSwitch,@{N="NetFlowEnabled";E={$_.Extensiondata.Config.defaultPortConfig.ipfixEnabled.Value}}</t>
    </r>
    <r>
      <rPr>
        <sz val="11"/>
        <color rgb="FF000000"/>
        <rFont val="Calibri"/>
      </rPr>
      <t xml:space="preserve">
</t>
    </r>
    <r>
      <rPr>
        <sz val="11"/>
        <color rgb="FF000000"/>
        <rFont val="Calibri"/>
      </rPr>
      <t>If NetFlow is configured and the collector IP is not known and documented, this is a finding.</t>
    </r>
  </si>
  <si>
    <t>V-258939</t>
  </si>
  <si>
    <r>
      <rPr>
        <sz val="11"/>
        <rFont val="Calibri"/>
      </rPr>
      <t>The vCenter Server must configure all port groups to a value other than that of the native virtual local area network (VLAN).</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</si>
  <si>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Change the VLAN ID to a nonnative VLAN.</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</si>
  <si>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ESXi does not use the concept of native VLAN. Frames with VLAN specified in the port group will have a tag, but frames with VLAN not specified in the port group are not tagged and therefore will end up belonging to native VLAN of the physical switch.</t>
    </r>
    <r>
      <rPr>
        <sz val="11"/>
        <color rgb="FF000000"/>
        <rFont val="Calibri"/>
      </rPr>
      <t xml:space="preserve">
</t>
    </r>
    <r>
      <rPr>
        <sz val="11"/>
        <color rgb="FF000000"/>
        <rFont val="Calibri"/>
      </rPr>
      <t>For example, frames on VLAN 1 from a Cisco physical switch will be untagged, because this is considered as the native VLAN. However, frames from ESXi specified as VLAN 1 will be tagged with a "1"; therefore, traffic from ESXi that is destined for the native VLAN will not be correctly routed (because it is tagged with a "1" instead of being untagged), and traffic from the physical switch coming from the native VLAN will not be visible (because it is not tagged).</t>
    </r>
    <r>
      <rPr>
        <sz val="11"/>
        <color rgb="FF000000"/>
        <rFont val="Calibri"/>
      </rPr>
      <t xml:space="preserve">
</t>
    </r>
    <r>
      <rPr>
        <sz val="11"/>
        <color rgb="FF000000"/>
        <rFont val="Calibri"/>
      </rPr>
      <t>If the ESXi virtual switch port group uses the native VLAN ID, traffic from those virtual machines will not be visible to the native VLAN on the switch, because the switch is expecting untagged traffic.</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</si>
  <si>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Policies.</t>
    </r>
    <r>
      <rPr>
        <sz val="11"/>
        <color rgb="FF000000"/>
        <rFont val="Calibri"/>
      </rPr>
      <t xml:space="preserve">
</t>
    </r>
    <r>
      <rPr>
        <sz val="11"/>
        <color rgb="FF000000"/>
        <rFont val="Calibri"/>
      </rPr>
      <t>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the native VLAN of the ESXi hosts attached physical switch, this is a finding.</t>
    </r>
  </si>
  <si>
    <t>V-258940</t>
  </si>
  <si>
    <r>
      <rPr>
        <sz val="11"/>
        <rFont val="Calibri"/>
      </rPr>
      <t>The vCenter Server must not configure VLAN Trunking unless Virtual Guest Tagging (VGT) is required and authorized.</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</si>
  <si>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If "VLAN trunking" is not authorized, remove it by setting "VLAN type" to "VLAN" and configure an appropriate VLAN ID. Click "OK".</t>
    </r>
    <r>
      <rPr>
        <sz val="11"/>
        <color rgb="FF000000"/>
        <rFont val="Calibri"/>
      </rPr>
      <t xml:space="preserve">
</t>
    </r>
    <r>
      <rPr>
        <sz val="11"/>
        <color rgb="FF000000"/>
        <rFont val="Calibri"/>
      </rPr>
      <t>If "VLAN trunking" is authorized but the range is too broad, modify the range in the "VLAN trunk range" field to the minimum necessary and authorized range. An example range would be "1,3-5,8".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 to configure trunking:</t>
    </r>
    <r>
      <rPr>
        <sz val="11"/>
        <color rgb="FF000000"/>
        <rFont val="Calibri"/>
      </rPr>
      <t xml:space="preserve">
</t>
    </r>
    <r>
      <rPr>
        <sz val="11"/>
        <color rgb="FF000000"/>
        <rFont val="Calibri"/>
      </rPr>
      <t>Get-VDPortgroup "Portgroup Name" | Set-VDVlanConfiguration -VlanTrunkRange "&lt;VLAN Range(s) comma separated&gt;"</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this command to configure a single VLAN ID:</t>
    </r>
    <r>
      <rPr>
        <sz val="11"/>
        <color rgb="FF000000"/>
        <rFont val="Calibri"/>
      </rPr>
      <t xml:space="preserve">
</t>
    </r>
    <r>
      <rPr>
        <sz val="11"/>
        <color rgb="FF000000"/>
        <rFont val="Calibri"/>
      </rPr>
      <t>Get-VDPortgroup "Portgroup Name" | Set-VDVlanConfiguration -VlanId "&lt;New VLAN#&gt;"</t>
    </r>
  </si>
  <si>
    <r>
      <rPr>
        <sz val="11"/>
        <color rgb="FF000000"/>
        <rFont val="Calibri"/>
      </rPr>
      <t>When a port group is set to VLAN Trunking, the vSwitch passes all network frames in the specified range to the attached virtual machines without modifying the virtual local area network (VLAN) tags. In vSphere, this is referred to as VGT.</t>
    </r>
    <r>
      <rPr>
        <sz val="11"/>
        <color rgb="FF000000"/>
        <rFont val="Calibri"/>
      </rPr>
      <t xml:space="preserve">
</t>
    </r>
    <r>
      <rPr>
        <sz val="11"/>
        <color rgb="FF000000"/>
        <rFont val="Calibri"/>
      </rPr>
      <t>The virtual machine must process the VLAN information itself via an 802.1Q driver in the operating system. VLAN Trunking must only be implemented if the attached virtual machines have been specifically authorized and are capable of managing VLAN tags themselves.</t>
    </r>
    <r>
      <rPr>
        <sz val="11"/>
        <color rgb="FF000000"/>
        <rFont val="Calibri"/>
      </rPr>
      <t xml:space="preserve">
</t>
    </r>
    <r>
      <rPr>
        <sz val="11"/>
        <color rgb="FF000000"/>
        <rFont val="Calibri"/>
      </rPr>
      <t>If VLAN Trunking is enabled inappropriately, it may cause a denial of service or allow a virtual machine to interact with traffic on an unauthorized VLAN.</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</si>
  <si>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Policies.</t>
    </r>
    <r>
      <rPr>
        <sz val="11"/>
        <color rgb="FF000000"/>
        <rFont val="Calibri"/>
      </rPr>
      <t xml:space="preserve">
</t>
    </r>
    <r>
      <rPr>
        <sz val="11"/>
        <color rgb="FF000000"/>
        <rFont val="Calibri"/>
      </rPr>
      <t>Review the port group "VLAN Type" and "VLAN trunk range", if present.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Where {$_.ExtensionData.Config.Uplink -ne "True"} | Select Name,VlanConfiguration</t>
    </r>
    <r>
      <rPr>
        <sz val="11"/>
        <color rgb="FF000000"/>
        <rFont val="Calibri"/>
      </rPr>
      <t xml:space="preserve">
</t>
    </r>
    <r>
      <rPr>
        <sz val="11"/>
        <color rgb="FF000000"/>
        <rFont val="Calibri"/>
      </rPr>
      <t>If any port group is configured with "VLAN trunking" and is not documented as a needed exception (such as NSX appliances), this is a finding.</t>
    </r>
    <r>
      <rPr>
        <sz val="11"/>
        <color rgb="FF000000"/>
        <rFont val="Calibri"/>
      </rPr>
      <t xml:space="preserve">
</t>
    </r>
    <r>
      <rPr>
        <sz val="11"/>
        <color rgb="FF000000"/>
        <rFont val="Calibri"/>
      </rPr>
      <t>If any port group is authorized to be configured with "VLAN trunking" but is not configured with the most limited range necessary, this is a finding.</t>
    </r>
  </si>
  <si>
    <t>V-258941</t>
  </si>
  <si>
    <r>
      <rPr>
        <sz val="11"/>
        <rFont val="Calibri"/>
      </rPr>
      <t>The vCenter Server must not configure all port groups to virtual local area network (VLAN) values reserved by upstream physical switches.</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</si>
  <si>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 Change the VLAN ID to an unreserved VLAN ID.</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</si>
  <si>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Certain physical switches reserve certain VLAN IDs for internal purposes and often disallow traffic configured to these values. For example, Cisco Catalyst switches typically reserve VLANs 1001 to 1024 and 4094, while Nexus switches typically reserve 3968 to 4094.</t>
    </r>
    <r>
      <rPr>
        <sz val="11"/>
        <color rgb="FF000000"/>
        <rFont val="Calibri"/>
      </rPr>
      <t xml:space="preserve">
</t>
    </r>
    <r>
      <rPr>
        <sz val="11"/>
        <color rgb="FF000000"/>
        <rFont val="Calibri"/>
      </rPr>
      <t>Check with the documentation for the organization's specific switch. Using a reserved VLAN might result in a denial of service on the network.</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</si>
  <si>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Policies.</t>
    </r>
    <r>
      <rPr>
        <sz val="11"/>
        <color rgb="FF000000"/>
        <rFont val="Calibri"/>
      </rPr>
      <t xml:space="preserve">
</t>
    </r>
    <r>
      <rPr>
        <sz val="11"/>
        <color rgb="FF000000"/>
        <rFont val="Calibri"/>
      </rPr>
      <t>Review the port group VLAN tags and verify that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a reserved VLAN ID, this is a finding.</t>
    </r>
  </si>
  <si>
    <t>V-258942</t>
  </si>
  <si>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</si>
  <si>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"VirtualCenter.VimPasswordExpirationInDays" value to "30" or if the value does not exist create it by entering the values in the "Key" and "Value" fields and clicking "Add".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VirtualCenter.VimPasswordExpirationInDays | Set-AdvancedSetting -Value 30</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VirtualCenter.VimPasswordExpirationInDays -Value 30</t>
    </r>
  </si>
  <si>
    <r>
      <rPr>
        <sz val="11"/>
        <color rgb="FF000000"/>
        <rFont val="Calibri"/>
      </rPr>
      <t>By default, vCenter will change the "vpxuser" password automatically every 30 days. Ensure this setting meets site policies. If it does not, configure it to meet password aging policies.</t>
    </r>
    <r>
      <rPr>
        <sz val="11"/>
        <color rgb="FF000000"/>
        <rFont val="Calibri"/>
      </rPr>
      <t xml:space="preserve">
</t>
    </r>
    <r>
      <rPr>
        <sz val="11"/>
        <color rgb="FF000000"/>
        <rFont val="Calibri"/>
      </rPr>
      <t>Note: It is very important the password aging policy is not shorter than the default interval that is set to automatically change the "vpxuser" password to preclude the possibility that vCenter might be locked out of an ESXi host.</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</si>
  <si>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Verify that "VirtualCenter.VimPasswordExpirationInDays" is set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VirtualCenter.VimPasswordExpirationInDays</t>
    </r>
    <r>
      <rPr>
        <sz val="11"/>
        <color rgb="FF000000"/>
        <rFont val="Calibri"/>
      </rPr>
      <t xml:space="preserve">
</t>
    </r>
    <r>
      <rPr>
        <sz val="11"/>
        <color rgb="FF000000"/>
        <rFont val="Calibri"/>
      </rPr>
      <t>If the "VirtualCenter.VimPasswordExpirationInDays" is set to a value other than "30" or does not exist, this is a finding.</t>
    </r>
  </si>
  <si>
    <t>V-258943</t>
  </si>
  <si>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</si>
  <si>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"config.vpxd.hostPasswordLength" value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config.vpxd.hostPasswordLength | Set-AdvancedSetting -Value 32</t>
    </r>
  </si>
  <si>
    <r>
      <rPr>
        <sz val="11"/>
        <color rgb="FF000000"/>
        <rFont val="Calibri"/>
      </rPr>
      <t>The "vpxuser" password default length is 32 characters. Ensure this setting meets site policies; if not, configure to meet password length policies.</t>
    </r>
    <r>
      <rPr>
        <sz val="11"/>
        <color rgb="FF000000"/>
        <rFont val="Calibri"/>
      </rPr>
      <t xml:space="preserve">
</t>
    </r>
    <r>
      <rPr>
        <sz val="11"/>
        <color rgb="FF000000"/>
        <rFont val="Calibri"/>
      </rPr>
      <t>Longer passwords make brute-force password attacks more difficult. The "vpxuser" password is added by vCenter, meaning no manual intervention is normally required. The "vpxuser" password length must never be modified to less than the default length of 32 characters.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</si>
  <si>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Verify that "config.vpxd.hostPasswordLength" is set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config.vpxd.hostPasswordLength and verify it is set to 32.</t>
    </r>
    <r>
      <rPr>
        <sz val="11"/>
        <color rgb="FF000000"/>
        <rFont val="Calibri"/>
      </rPr>
      <t xml:space="preserve">
</t>
    </r>
    <r>
      <rPr>
        <sz val="11"/>
        <color rgb="FF000000"/>
        <rFont val="Calibri"/>
      </rPr>
      <t>If the "config.vpxd.hostPasswordLength" is set to a value other than "32, this is a finding.</t>
    </r>
    <r>
      <rPr>
        <sz val="11"/>
        <color rgb="FF000000"/>
        <rFont val="Calibri"/>
      </rPr>
      <t xml:space="preserve">
</t>
    </r>
    <r>
      <rPr>
        <sz val="11"/>
        <color rgb="FF000000"/>
        <rFont val="Calibri"/>
      </rPr>
      <t>If the setting does not exist, this is not a finding.</t>
    </r>
  </si>
  <si>
    <t>V-258944</t>
  </si>
  <si>
    <r>
      <rPr>
        <sz val="11"/>
        <rFont val="Calibri"/>
      </rPr>
      <t>The vCenter Server must be isolated from the public internet but must still allow for patch notification and delivery.</t>
    </r>
  </si>
  <si>
    <r>
      <rPr>
        <sz val="11"/>
        <color rgb="FF000000"/>
        <rFont val="Calibri"/>
      </rPr>
      <t>Option 1:</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Select the "Download patches from a UMDS shared repository" radio button and supply a valid UMDS repository.</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Select the "Download patches directly from the internet" radio button.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Navigate to the vCenter Server Management interface at https://&lt;vcenter dns&gt;:5480 &gt;&gt; Networking &gt;&gt; Proxy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Slide "HTTPS" to "Enabled".</t>
    </r>
    <r>
      <rPr>
        <sz val="11"/>
        <color rgb="FF000000"/>
        <rFont val="Calibri"/>
      </rPr>
      <t xml:space="preserve">
</t>
    </r>
    <r>
      <rPr>
        <sz val="11"/>
        <color rgb="FF000000"/>
        <rFont val="Calibri"/>
      </rPr>
      <t>Supply the appropriate proxy server configuration.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Option 3:</t>
    </r>
    <r>
      <rPr>
        <sz val="11"/>
        <color rgb="FF000000"/>
        <rFont val="Calibri"/>
      </rPr>
      <t xml:space="preserve">
</t>
    </r>
    <r>
      <rPr>
        <sz val="11"/>
        <color rgb="FF000000"/>
        <rFont val="Calibri"/>
      </rPr>
      <t>From the vSphere Client, go to Lifecycle Manager &gt;&gt; Settings &gt;&gt; Patch Downloads.</t>
    </r>
    <r>
      <rPr>
        <sz val="11"/>
        <color rgb="FF000000"/>
        <rFont val="Calibri"/>
      </rPr>
      <t xml:space="preserve">
</t>
    </r>
    <r>
      <rPr>
        <sz val="11"/>
        <color rgb="FF000000"/>
        <rFont val="Calibri"/>
      </rPr>
      <t>Click "Edit" and uncheck "Download patches".</t>
    </r>
    <r>
      <rPr>
        <sz val="11"/>
        <color rgb="FF000000"/>
        <rFont val="Calibri"/>
      </rPr>
      <t xml:space="preserve">
</t>
    </r>
    <r>
      <rPr>
        <sz val="11"/>
        <color rgb="FF000000"/>
        <rFont val="Calibri"/>
      </rPr>
      <t>Under "Patch Setup" select each download source and click Disable.</t>
    </r>
  </si>
  <si>
    <r>
      <rPr>
        <sz val="11"/>
        <color rgb="FF000000"/>
        <rFont val="Calibri"/>
      </rPr>
      <t>vCenter and the embedded Lifecycle Manager system must never have a direct route to the internet. Despite this, updates and patches sourced from VMware on the internet must be delivered in a timely manner.</t>
    </r>
    <r>
      <rPr>
        <sz val="11"/>
        <color rgb="FF000000"/>
        <rFont val="Calibri"/>
      </rPr>
      <t xml:space="preserve">
</t>
    </r>
    <r>
      <rPr>
        <sz val="11"/>
        <color rgb="FF000000"/>
        <rFont val="Calibri"/>
      </rPr>
      <t>There are two methods to accomplish this: a proxy server and the Update Manager Download Service (UMDS). UMDS is an optional module for Lifecycle Manager that fetches upgrades for virtual appliances, patch metadata, patch binaries, and notifications that would not otherwise be available to an isolated Lifecycle Manager directly.</t>
    </r>
    <r>
      <rPr>
        <sz val="11"/>
        <color rgb="FF000000"/>
        <rFont val="Calibri"/>
      </rPr>
      <t xml:space="preserve">
</t>
    </r>
    <r>
      <rPr>
        <sz val="11"/>
        <color rgb="FF000000"/>
        <rFont val="Calibri"/>
      </rPr>
      <t>Alternatively, a proxy for Lifecycle Manager can be configured to allow controlled, limited access to the public internet for the sole purpose of patch gathering. Either solution mitigates the risk of internet connectivity by limiting its scope and use.</t>
    </r>
  </si>
  <si>
    <r>
      <rPr>
        <sz val="11"/>
        <color rgb="FF000000"/>
        <rFont val="Calibri"/>
      </rPr>
      <t>Check the following conditions:</t>
    </r>
    <r>
      <rPr>
        <sz val="11"/>
        <color rgb="FF000000"/>
        <rFont val="Calibri"/>
      </rPr>
      <t xml:space="preserve">
</t>
    </r>
    <r>
      <rPr>
        <sz val="11"/>
        <color rgb="FF000000"/>
        <rFont val="Calibri"/>
      </rPr>
      <t>1. Lifecycle Manager must be configured to use the UMDS.</t>
    </r>
    <r>
      <rPr>
        <sz val="11"/>
        <color rgb="FF000000"/>
        <rFont val="Calibri"/>
      </rPr>
      <t xml:space="preserve">
</t>
    </r>
    <r>
      <rPr>
        <sz val="11"/>
        <color rgb="FF000000"/>
        <rFont val="Calibri"/>
      </rPr>
      <t>OR</t>
    </r>
    <r>
      <rPr>
        <sz val="11"/>
        <color rgb="FF000000"/>
        <rFont val="Calibri"/>
      </rPr>
      <t xml:space="preserve">
</t>
    </r>
    <r>
      <rPr>
        <sz val="11"/>
        <color rgb="FF000000"/>
        <rFont val="Calibri"/>
      </rPr>
      <t>2. Lifecycle Manager must be configured to use a proxy server for access to VMware patch repositories.</t>
    </r>
    <r>
      <rPr>
        <sz val="11"/>
        <color rgb="FF000000"/>
        <rFont val="Calibri"/>
      </rPr>
      <t xml:space="preserve">
</t>
    </r>
    <r>
      <rPr>
        <sz val="11"/>
        <color rgb="FF000000"/>
        <rFont val="Calibri"/>
      </rPr>
      <t>OR</t>
    </r>
    <r>
      <rPr>
        <sz val="11"/>
        <color rgb="FF000000"/>
        <rFont val="Calibri"/>
      </rPr>
      <t xml:space="preserve">
</t>
    </r>
    <r>
      <rPr>
        <sz val="11"/>
        <color rgb="FF000000"/>
        <rFont val="Calibri"/>
      </rPr>
      <t>3. Lifecycle Manager must disable internet patch repositories and any patches must be manually validated and imported as needed.</t>
    </r>
    <r>
      <rPr>
        <sz val="11"/>
        <color rgb="FF000000"/>
        <rFont val="Calibri"/>
      </rPr>
      <t xml:space="preserve">
</t>
    </r>
    <r>
      <rPr>
        <sz val="11"/>
        <color rgb="FF000000"/>
        <rFont val="Calibri"/>
      </rPr>
      <t>Option 1:</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Verify the "Download patches from a UMDS shared repository" radio button is selected and that a valid UMDS repository is supplied.</t>
    </r>
    <r>
      <rPr>
        <sz val="11"/>
        <color rgb="FF000000"/>
        <rFont val="Calibri"/>
      </rPr>
      <t xml:space="preserve">
</t>
    </r>
    <r>
      <rPr>
        <sz val="11"/>
        <color rgb="FF000000"/>
        <rFont val="Calibri"/>
      </rPr>
      <t>Click "Cancel".</t>
    </r>
    <r>
      <rPr>
        <sz val="11"/>
        <color rgb="FF000000"/>
        <rFont val="Calibri"/>
      </rPr>
      <t xml:space="preserve">
</t>
    </r>
    <r>
      <rPr>
        <sz val="11"/>
        <color rgb="FF000000"/>
        <rFont val="Calibri"/>
      </rPr>
      <t>If this is not set, this is a finding.</t>
    </r>
    <r>
      <rPr>
        <sz val="11"/>
        <color rgb="FF000000"/>
        <rFont val="Calibri"/>
      </rPr>
      <t xml:space="preserve">
</t>
    </r>
    <r>
      <rPr>
        <sz val="11"/>
        <color rgb="FF000000"/>
        <rFont val="Calibri"/>
      </rPr>
      <t xml:space="preserve">Option 2: </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Verify the "Download patches directly from the internet" radio button is selected.</t>
    </r>
    <r>
      <rPr>
        <sz val="11"/>
        <color rgb="FF000000"/>
        <rFont val="Calibri"/>
      </rPr>
      <t xml:space="preserve">
</t>
    </r>
    <r>
      <rPr>
        <sz val="11"/>
        <color rgb="FF000000"/>
        <rFont val="Calibri"/>
      </rPr>
      <t>Click "Cancel".</t>
    </r>
    <r>
      <rPr>
        <sz val="11"/>
        <color rgb="FF000000"/>
        <rFont val="Calibri"/>
      </rPr>
      <t xml:space="preserve">
</t>
    </r>
    <r>
      <rPr>
        <sz val="11"/>
        <color rgb="FF000000"/>
        <rFont val="Calibri"/>
      </rPr>
      <t>Navigate to the vCenter Server Management interface at https://&lt;vcenter dns&gt;:5480 &gt;&gt; Networking &gt;&gt; Proxy Settings.</t>
    </r>
    <r>
      <rPr>
        <sz val="11"/>
        <color rgb="FF000000"/>
        <rFont val="Calibri"/>
      </rPr>
      <t xml:space="preserve">
</t>
    </r>
    <r>
      <rPr>
        <sz val="11"/>
        <color rgb="FF000000"/>
        <rFont val="Calibri"/>
      </rPr>
      <t>Verify that "HTTPS" is "Enabled".</t>
    </r>
    <r>
      <rPr>
        <sz val="11"/>
        <color rgb="FF000000"/>
        <rFont val="Calibri"/>
      </rPr>
      <t xml:space="preserve">
</t>
    </r>
    <r>
      <rPr>
        <sz val="11"/>
        <color rgb="FF000000"/>
        <rFont val="Calibri"/>
      </rPr>
      <t>Click the "HTTPS" row.</t>
    </r>
    <r>
      <rPr>
        <sz val="11"/>
        <color rgb="FF000000"/>
        <rFont val="Calibri"/>
      </rPr>
      <t xml:space="preserve">
</t>
    </r>
    <r>
      <rPr>
        <sz val="11"/>
        <color rgb="FF000000"/>
        <rFont val="Calibri"/>
      </rPr>
      <t>Verify the proxy server configuration is accurate.</t>
    </r>
    <r>
      <rPr>
        <sz val="11"/>
        <color rgb="FF000000"/>
        <rFont val="Calibri"/>
      </rPr>
      <t xml:space="preserve">
</t>
    </r>
    <r>
      <rPr>
        <sz val="11"/>
        <color rgb="FF000000"/>
        <rFont val="Calibri"/>
      </rPr>
      <t>If this is not set, this is a finding.</t>
    </r>
    <r>
      <rPr>
        <sz val="11"/>
        <color rgb="FF000000"/>
        <rFont val="Calibri"/>
      </rPr>
      <t xml:space="preserve">
</t>
    </r>
    <r>
      <rPr>
        <sz val="11"/>
        <color rgb="FF000000"/>
        <rFont val="Calibri"/>
      </rPr>
      <t xml:space="preserve">Option 3: </t>
    </r>
    <r>
      <rPr>
        <sz val="11"/>
        <color rgb="FF000000"/>
        <rFont val="Calibri"/>
      </rPr>
      <t xml:space="preserve">
</t>
    </r>
    <r>
      <rPr>
        <sz val="11"/>
        <color rgb="FF000000"/>
        <rFont val="Calibri"/>
      </rPr>
      <t>From the vSphere Client, go to Lifecycle Manager &gt;&gt; Settings &gt;&gt; Patch Downloads.</t>
    </r>
    <r>
      <rPr>
        <sz val="11"/>
        <color rgb="FF000000"/>
        <rFont val="Calibri"/>
      </rPr>
      <t xml:space="preserve">
</t>
    </r>
    <r>
      <rPr>
        <sz val="11"/>
        <color rgb="FF000000"/>
        <rFont val="Calibri"/>
      </rPr>
      <t>Verify the "Automatic downloads" option is disabled.</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Verify any download sources are disabled.</t>
    </r>
    <r>
      <rPr>
        <sz val="11"/>
        <color rgb="FF000000"/>
        <rFont val="Calibri"/>
      </rPr>
      <t xml:space="preserve">
</t>
    </r>
    <r>
      <rPr>
        <sz val="11"/>
        <color rgb="FF000000"/>
        <rFont val="Calibri"/>
      </rPr>
      <t>If this is not set, this is a finding.</t>
    </r>
  </si>
  <si>
    <t>V-258945</t>
  </si>
  <si>
    <r>
      <rPr>
        <sz val="11"/>
        <rFont val="Calibri"/>
      </rPr>
      <t>The vCenter Server must use unique service accounts when applications connect to vCenter.</t>
    </r>
  </si>
  <si>
    <r>
      <rPr>
        <sz val="11"/>
        <color rgb="FF000000"/>
        <rFont val="Calibri"/>
      </rPr>
      <t>For applications sharing service accounts, create a new service account to assign to the application so that no application shares a service account with another.</t>
    </r>
    <r>
      <rPr>
        <sz val="11"/>
        <color rgb="FF000000"/>
        <rFont val="Calibri"/>
      </rPr>
      <t xml:space="preserve">
</t>
    </r>
    <r>
      <rPr>
        <sz val="11"/>
        <color rgb="FF000000"/>
        <rFont val="Calibri"/>
      </rPr>
      <t>When standing up a new application that requires access to vCenter, always create a new service account prior to installation and grant only the permissions needed for that application.</t>
    </r>
  </si>
  <si>
    <r>
      <rPr>
        <sz val="11"/>
        <color rgb="FF000000"/>
        <rFont val="Calibri"/>
      </rPr>
      <t>To not violate nonrepudiation (i.e., deny the authenticity of who is connecting to vCenter), when applications need to connect to vCenter they must use unique service accounts.</t>
    </r>
  </si>
  <si>
    <r>
      <rPr>
        <sz val="11"/>
        <color rgb="FF000000"/>
        <rFont val="Calibri"/>
      </rPr>
      <t>Verify each external application that connects to vCenter has a unique service account dedicated to that application.</t>
    </r>
    <r>
      <rPr>
        <sz val="11"/>
        <color rgb="FF000000"/>
        <rFont val="Calibri"/>
      </rPr>
      <t xml:space="preserve">
</t>
    </r>
    <r>
      <rPr>
        <sz val="11"/>
        <color rgb="FF000000"/>
        <rFont val="Calibri"/>
      </rPr>
      <t>For example, there should be separate accounts for Log Insight, Operations Manager, or anything else that requires an account to access vCenter.</t>
    </r>
    <r>
      <rPr>
        <sz val="11"/>
        <color rgb="FF000000"/>
        <rFont val="Calibri"/>
      </rPr>
      <t xml:space="preserve">
</t>
    </r>
    <r>
      <rPr>
        <sz val="11"/>
        <color rgb="FF000000"/>
        <rFont val="Calibri"/>
      </rPr>
      <t>If any application shares a service account that is used to connect to vCenter, this is a finding.</t>
    </r>
  </si>
  <si>
    <t>V-258946</t>
  </si>
  <si>
    <r>
      <rPr>
        <sz val="11"/>
        <rFont val="Calibri"/>
      </rPr>
      <t>The vCenter Server must protect the confidentiality and integrity of transmitted information by isolating Internet Protocol (IP)-based storage traffic.</t>
    </r>
  </si>
  <si>
    <r>
      <rPr>
        <sz val="11"/>
        <color rgb="FF000000"/>
        <rFont val="Calibri"/>
      </rPr>
      <t>Configuration of an IP-based VMkernel will be unique to each environment.</t>
    </r>
    <r>
      <rPr>
        <sz val="11"/>
        <color rgb="FF000000"/>
        <rFont val="Calibri"/>
      </rPr>
      <t xml:space="preserve">
</t>
    </r>
    <r>
      <rPr>
        <sz val="11"/>
        <color rgb="FF000000"/>
        <rFont val="Calibri"/>
      </rPr>
      <t>To configure VLANs and traffic types, do the following:</t>
    </r>
    <r>
      <rPr>
        <sz val="11"/>
        <color rgb="FF000000"/>
        <rFont val="Calibri"/>
      </rPr>
      <t xml:space="preserve">
</t>
    </r>
    <r>
      <rPr>
        <sz val="11"/>
        <color rgb="FF000000"/>
        <rFont val="Calibri"/>
      </rPr>
      <t>Standard switch:</t>
    </r>
    <r>
      <rPr>
        <sz val="11"/>
        <color rgb="FF000000"/>
        <rFont val="Calibri"/>
      </rPr>
      <t xml:space="preserve">
</t>
    </r>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Select the Storage VMkernel (for any IP-based storage). Click "Edit..." and click the "Port properties" tab.</t>
    </r>
    <r>
      <rPr>
        <sz val="11"/>
        <color rgb="FF000000"/>
        <rFont val="Calibri"/>
      </rPr>
      <t xml:space="preserve">
</t>
    </r>
    <r>
      <rPr>
        <sz val="11"/>
        <color rgb="FF000000"/>
        <rFont val="Calibri"/>
      </rPr>
      <t>Uncheck everything (unless vSAN).</t>
    </r>
    <r>
      <rPr>
        <sz val="11"/>
        <color rgb="FF000000"/>
        <rFont val="Calibri"/>
      </rPr>
      <t xml:space="preserve">
</t>
    </r>
    <r>
      <rPr>
        <sz val="11"/>
        <color rgb="FF000000"/>
        <rFont val="Calibri"/>
      </rPr>
      <t>Click the "IPv4" settings or "IPv6" settings tab.</t>
    </r>
    <r>
      <rPr>
        <sz val="11"/>
        <color rgb="FF000000"/>
        <rFont val="Calibri"/>
      </rPr>
      <t xml:space="preserve">
</t>
    </r>
    <r>
      <rPr>
        <sz val="11"/>
        <color rgb="FF000000"/>
        <rFont val="Calibri"/>
      </rPr>
      <t>Enter the appropriate IP address and subnet information.</t>
    </r>
    <r>
      <rPr>
        <sz val="11"/>
        <color rgb="FF000000"/>
        <rFont val="Calibri"/>
      </rPr>
      <t xml:space="preserve">
</t>
    </r>
    <r>
      <rPr>
        <sz val="11"/>
        <color rgb="FF000000"/>
        <rFont val="Calibri"/>
      </rPr>
      <t xml:space="preserve">Click "OK". </t>
    </r>
    <r>
      <rPr>
        <sz val="11"/>
        <color rgb="FF000000"/>
        <rFont val="Calibri"/>
      </rPr>
      <t xml:space="preserve">
</t>
    </r>
    <r>
      <rPr>
        <sz val="11"/>
        <color rgb="FF000000"/>
        <rFont val="Calibri"/>
      </rPr>
      <t>From the vSphere Client, select the ESXi host and go to Configure &gt;&gt; Networking &gt;&gt; Virtual switches. Select a standard switch.</t>
    </r>
    <r>
      <rPr>
        <sz val="11"/>
        <color rgb="FF000000"/>
        <rFont val="Calibri"/>
      </rPr>
      <t xml:space="preserve">
</t>
    </r>
    <r>
      <rPr>
        <sz val="11"/>
        <color rgb="FF000000"/>
        <rFont val="Calibri"/>
      </rPr>
      <t>For each storage port group (iSCSI, NFS, vSAN), select the port group and click "...". Click "Edit Settings". On the "Properties" tab, enter the appropriate VLAN ID and click "OK".</t>
    </r>
    <r>
      <rPr>
        <sz val="11"/>
        <color rgb="FF000000"/>
        <rFont val="Calibri"/>
      </rPr>
      <t xml:space="preserve">
</t>
    </r>
    <r>
      <rPr>
        <sz val="11"/>
        <color rgb="FF000000"/>
        <rFont val="Calibri"/>
      </rPr>
      <t>Distributed switch:</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Topology.</t>
    </r>
    <r>
      <rPr>
        <sz val="11"/>
        <color rgb="FF000000"/>
        <rFont val="Calibri"/>
      </rPr>
      <t xml:space="preserve">
</t>
    </r>
    <r>
      <rPr>
        <sz val="11"/>
        <color rgb="FF000000"/>
        <rFont val="Calibri"/>
      </rPr>
      <t>Select the Storage VMkernel (for any IP-based storage). Click "..." and click "Edit Settings".</t>
    </r>
    <r>
      <rPr>
        <sz val="11"/>
        <color rgb="FF000000"/>
        <rFont val="Calibri"/>
      </rPr>
      <t xml:space="preserve">
</t>
    </r>
    <r>
      <rPr>
        <sz val="11"/>
        <color rgb="FF000000"/>
        <rFont val="Calibri"/>
      </rPr>
      <t>On the "Port properties" tab, uncheck everything (unless vSAN).</t>
    </r>
    <r>
      <rPr>
        <sz val="11"/>
        <color rgb="FF000000"/>
        <rFont val="Calibri"/>
      </rPr>
      <t xml:space="preserve">
</t>
    </r>
    <r>
      <rPr>
        <sz val="11"/>
        <color rgb="FF000000"/>
        <rFont val="Calibri"/>
      </rPr>
      <t>Click the "IPv4" settings or "IPv6" settings tab.</t>
    </r>
    <r>
      <rPr>
        <sz val="11"/>
        <color rgb="FF000000"/>
        <rFont val="Calibri"/>
      </rPr>
      <t xml:space="preserve">
</t>
    </r>
    <r>
      <rPr>
        <sz val="11"/>
        <color rgb="FF000000"/>
        <rFont val="Calibri"/>
      </rPr>
      <t>Enter the appropriate IP address and subnet information.</t>
    </r>
    <r>
      <rPr>
        <sz val="11"/>
        <color rgb="FF000000"/>
        <rFont val="Calibri"/>
      </rPr>
      <t xml:space="preserve">
</t>
    </r>
    <r>
      <rPr>
        <sz val="11"/>
        <color rgb="FF000000"/>
        <rFont val="Calibri"/>
      </rPr>
      <t xml:space="preserve">Click "OK". </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and expand a distributed switch.</t>
    </r>
    <r>
      <rPr>
        <sz val="11"/>
        <color rgb="FF000000"/>
        <rFont val="Calibri"/>
      </rPr>
      <t xml:space="preserve">
</t>
    </r>
    <r>
      <rPr>
        <sz val="11"/>
        <color rgb="FF000000"/>
        <rFont val="Calibri"/>
      </rPr>
      <t>For each storage port group (iSCSI, NFS, vSAN), select the port group and navigate to Configure &gt;&gt; Settings &gt;&gt; Properties.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Enter the appropriate VLAN type and ID and click "OK".</t>
    </r>
  </si>
  <si>
    <r>
      <rPr>
        <sz val="11"/>
        <color rgb="FF000000"/>
        <rFont val="Calibri"/>
      </rPr>
      <t>Virtual machines might share virtual switches and virtual local area networks (VLAN) with the IP-based storage configurations.</t>
    </r>
    <r>
      <rPr>
        <sz val="11"/>
        <color rgb="FF000000"/>
        <rFont val="Calibri"/>
      </rPr>
      <t xml:space="preserve">
</t>
    </r>
    <r>
      <rPr>
        <sz val="11"/>
        <color rgb="FF000000"/>
        <rFont val="Calibri"/>
      </rPr>
      <t>IP-based storage includes vSAN, Internet Small Computer System Interface (iSCSI), and Network File System (NFS). This configuration might expose IP-based storage traffic to unauthorized virtual machine users. IP-based storage frequently is not encrypted. It can be viewed by anyone with access to this network.</t>
    </r>
    <r>
      <rPr>
        <sz val="11"/>
        <color rgb="FF000000"/>
        <rFont val="Calibri"/>
      </rPr>
      <t xml:space="preserve">
</t>
    </r>
    <r>
      <rPr>
        <sz val="11"/>
        <color rgb="FF000000"/>
        <rFont val="Calibri"/>
      </rPr>
      <t>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</si>
  <si>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IP-based storage (iSCSI, NFS, vSAN) VMkernel port groups must be in a dedicated VLAN that can be on a standard or distributed virtual switch that is logically separated from other traffic types.</t>
    </r>
    <r>
      <rPr>
        <sz val="11"/>
        <color rgb="FF000000"/>
        <rFont val="Calibri"/>
      </rPr>
      <t xml:space="preserve">
</t>
    </r>
    <r>
      <rPr>
        <sz val="11"/>
        <color rgb="FF000000"/>
        <rFont val="Calibri"/>
      </rPr>
      <t>The check for this will be unique per environment.</t>
    </r>
    <r>
      <rPr>
        <sz val="11"/>
        <color rgb="FF000000"/>
        <rFont val="Calibri"/>
      </rPr>
      <t xml:space="preserve">
</t>
    </r>
    <r>
      <rPr>
        <sz val="11"/>
        <color rgb="FF000000"/>
        <rFont val="Calibri"/>
      </rPr>
      <t>To check a standard switch, do the following:</t>
    </r>
    <r>
      <rPr>
        <sz val="11"/>
        <color rgb="FF000000"/>
        <rFont val="Calibri"/>
      </rPr>
      <t xml:space="preserve">
</t>
    </r>
    <r>
      <rPr>
        <sz val="11"/>
        <color rgb="FF000000"/>
        <rFont val="Calibri"/>
      </rPr>
      <t>From the vSphere Client, select the ESXi host and go to Configure &gt;&gt; Networking &gt;&gt; Virtual switches. Select a standard switch.</t>
    </r>
    <r>
      <rPr>
        <sz val="11"/>
        <color rgb="FF000000"/>
        <rFont val="Calibri"/>
      </rPr>
      <t xml:space="preserve">
</t>
    </r>
    <r>
      <rPr>
        <sz val="11"/>
        <color rgb="FF000000"/>
        <rFont val="Calibri"/>
      </rPr>
      <t>For each storage port group (iSCSI, NFS, vSAN), select the port group and note the VLAN ID associated with each port group.</t>
    </r>
    <r>
      <rPr>
        <sz val="11"/>
        <color rgb="FF000000"/>
        <rFont val="Calibri"/>
      </rPr>
      <t xml:space="preserve">
</t>
    </r>
    <r>
      <rPr>
        <sz val="11"/>
        <color rgb="FF000000"/>
        <rFont val="Calibri"/>
      </rPr>
      <t>Verify it is dedicated to that purpose and is logically separated from other traffic types.</t>
    </r>
    <r>
      <rPr>
        <sz val="11"/>
        <color rgb="FF000000"/>
        <rFont val="Calibri"/>
      </rPr>
      <t xml:space="preserve">
</t>
    </r>
    <r>
      <rPr>
        <sz val="11"/>
        <color rgb="FF000000"/>
        <rFont val="Calibri"/>
      </rPr>
      <t>To check a distributed switch,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and expand a distributed switch.</t>
    </r>
    <r>
      <rPr>
        <sz val="11"/>
        <color rgb="FF000000"/>
        <rFont val="Calibri"/>
      </rPr>
      <t xml:space="preserve">
</t>
    </r>
    <r>
      <rPr>
        <sz val="11"/>
        <color rgb="FF000000"/>
        <rFont val="Calibri"/>
      </rPr>
      <t>For each storage port group (iSCSI, NFS, vSAN), select the port group and navigate to the "Summary" tab.</t>
    </r>
    <r>
      <rPr>
        <sz val="11"/>
        <color rgb="FF000000"/>
        <rFont val="Calibri"/>
      </rPr>
      <t xml:space="preserve">
</t>
    </r>
    <r>
      <rPr>
        <sz val="11"/>
        <color rgb="FF000000"/>
        <rFont val="Calibri"/>
      </rPr>
      <t>Note the VLAN ID associated with each port group and verify it is dedicated to that purpose and is logically separated from other traffic types.</t>
    </r>
    <r>
      <rPr>
        <sz val="11"/>
        <color rgb="FF000000"/>
        <rFont val="Calibri"/>
      </rPr>
      <t xml:space="preserve">
</t>
    </r>
    <r>
      <rPr>
        <sz val="11"/>
        <color rgb="FF000000"/>
        <rFont val="Calibri"/>
      </rPr>
      <t>If any IP-based storage networks are not isolated from other traffic types, this is a finding.</t>
    </r>
  </si>
  <si>
    <t>V-258947</t>
  </si>
  <si>
    <r>
      <rPr>
        <sz val="11"/>
        <rFont val="Calibri"/>
      </rPr>
      <t>The vCenter server must be configured to send events to a central log server.</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</si>
  <si>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"vpxd.event.syslog.enabled" setting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vpxd.event.syslog.enabled | Set-AdvancedSetting -Value true</t>
    </r>
  </si>
  <si>
    <r>
      <rPr>
        <sz val="11"/>
        <color rgb="FF000000"/>
        <rFont val="Calibri"/>
      </rPr>
      <t>vCenter server generates volumes of security-relevant application-level events. Examples include logins, system reconfigurations, system degradation warnings, and more. To ensure these events are available for forensic analysis and correlation, they must be sent to the syslog and forwarded on to the configured Security Information and Event Management (SIEM) system and/or central log server.</t>
    </r>
    <r>
      <rPr>
        <sz val="11"/>
        <color rgb="FF000000"/>
        <rFont val="Calibri"/>
      </rPr>
      <t xml:space="preserve">
</t>
    </r>
    <r>
      <rPr>
        <sz val="11"/>
        <color rgb="FF000000"/>
        <rFont val="Calibri"/>
      </rPr>
      <t>The vCenter server sends events to syslog by default, but this configuration must be verified and maintained.</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</si>
  <si>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Verify that "vpxd.event.syslog.enabled"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vpxd.event.syslog.enabled</t>
    </r>
    <r>
      <rPr>
        <sz val="11"/>
        <color rgb="FF000000"/>
        <rFont val="Calibri"/>
      </rPr>
      <t xml:space="preserve">
</t>
    </r>
    <r>
      <rPr>
        <sz val="11"/>
        <color rgb="FF000000"/>
        <rFont val="Calibri"/>
      </rPr>
      <t>If the "vpxd.event.syslog.enabled" value is not set to "true", this is a finding.</t>
    </r>
  </si>
  <si>
    <t>V-258948</t>
  </si>
  <si>
    <r>
      <rPr>
        <sz val="11"/>
        <rFont val="Calibri"/>
      </rPr>
      <t>The vCenter Server must disable or restrict the connectivity between vSAN Health Check and public Hardware Compatibility List (HCL) by use of an external proxy server.</t>
    </r>
  </si>
  <si>
    <r>
      <rPr>
        <sz val="11"/>
        <color rgb="FF000000"/>
        <rFont val="Calibri"/>
      </rPr>
      <t>From the vSphere Client, go to Host and Clusters.</t>
    </r>
    <r>
      <rPr>
        <sz val="11"/>
        <color rgb="FF000000"/>
        <rFont val="Calibri"/>
      </rPr>
      <t xml:space="preserve">
</t>
    </r>
    <r>
      <rPr>
        <sz val="11"/>
        <color rgb="FF000000"/>
        <rFont val="Calibri"/>
      </rPr>
      <t>Select the vCenter Server &gt;&gt; Configure &gt;&gt; vSAN &gt;&gt; Internet Connectivity.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If the HCL internet download is not required, ensure that "Status" is "Disabled".</t>
    </r>
    <r>
      <rPr>
        <sz val="11"/>
        <color rgb="FF000000"/>
        <rFont val="Calibri"/>
      </rPr>
      <t xml:space="preserve">
</t>
    </r>
    <r>
      <rPr>
        <sz val="11"/>
        <color rgb="FF000000"/>
        <rFont val="Calibri"/>
      </rPr>
      <t>If the HCL internet download is required, ensure that "Status" is "Enabled" and that a proxy host is appropriately configured.</t>
    </r>
  </si>
  <si>
    <r>
      <rPr>
        <sz val="11"/>
        <color rgb="FF000000"/>
        <rFont val="Calibri"/>
      </rPr>
      <t>The vSAN Health Check is able to download the HCL from VMware to check compliance against the underlying vSAN Cluster hosts. To ensure the vCenter server is not directly downloading content from the internet, this functionality must be disabled. If this feature is necessary, an external proxy server must be configured.</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</si>
  <si>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the vCenter Server &gt;&gt; Configure &gt;&gt; vSAN &gt;&gt; Internet Connectivity.</t>
    </r>
    <r>
      <rPr>
        <sz val="11"/>
        <color rgb="FF000000"/>
        <rFont val="Calibri"/>
      </rPr>
      <t xml:space="preserve">
</t>
    </r>
    <r>
      <rPr>
        <sz val="11"/>
        <color rgb="FF000000"/>
        <rFont val="Calibri"/>
      </rPr>
      <t>If the HCL internet download is not required, verify "Status" is "Disabled".</t>
    </r>
    <r>
      <rPr>
        <sz val="11"/>
        <color rgb="FF000000"/>
        <rFont val="Calibri"/>
      </rPr>
      <t xml:space="preserve">
</t>
    </r>
    <r>
      <rPr>
        <sz val="11"/>
        <color rgb="FF000000"/>
        <rFont val="Calibri"/>
      </rPr>
      <t>If the "Status" is "Enabled", this is a finding.</t>
    </r>
    <r>
      <rPr>
        <sz val="11"/>
        <color rgb="FF000000"/>
        <rFont val="Calibri"/>
      </rPr>
      <t xml:space="preserve">
</t>
    </r>
    <r>
      <rPr>
        <sz val="11"/>
        <color rgb="FF000000"/>
        <rFont val="Calibri"/>
      </rPr>
      <t>If the HCL internet download is required, verify "Status" is "Enabled" and a proxy host is configured.</t>
    </r>
    <r>
      <rPr>
        <sz val="11"/>
        <color rgb="FF000000"/>
        <rFont val="Calibri"/>
      </rPr>
      <t xml:space="preserve">
</t>
    </r>
    <r>
      <rPr>
        <sz val="11"/>
        <color rgb="FF000000"/>
        <rFont val="Calibri"/>
      </rPr>
      <t>If "Status" is "Enabled" and a proxy is not configured, this is a finding.</t>
    </r>
  </si>
  <si>
    <t>V-258949</t>
  </si>
  <si>
    <r>
      <rPr>
        <sz val="11"/>
        <rFont val="Calibri"/>
      </rPr>
      <t>The vCenter Server must configure the vSAN Datastore name to a unique name.</t>
    </r>
  </si>
  <si>
    <r>
      <rPr>
        <sz val="11"/>
        <color rgb="FF000000"/>
        <rFont val="Calibri"/>
      </rPr>
      <t>From the vSphere Client, go to Host and Clusters.</t>
    </r>
    <r>
      <rPr>
        <sz val="11"/>
        <color rgb="FF000000"/>
        <rFont val="Calibri"/>
      </rPr>
      <t xml:space="preserve">
</t>
    </r>
    <r>
      <rPr>
        <sz val="11"/>
        <color rgb="FF000000"/>
        <rFont val="Calibri"/>
      </rPr>
      <t>Select a vSAN Enabled Cluster &gt;&gt; Datastores.</t>
    </r>
    <r>
      <rPr>
        <sz val="11"/>
        <color rgb="FF000000"/>
        <rFont val="Calibri"/>
      </rPr>
      <t xml:space="preserve">
</t>
    </r>
    <r>
      <rPr>
        <sz val="11"/>
        <color rgb="FF000000"/>
        <rFont val="Calibri"/>
      </rPr>
      <t>Right-click on the datastore named "vsanDatastore" and select "Rename".</t>
    </r>
    <r>
      <rPr>
        <sz val="11"/>
        <color rgb="FF000000"/>
        <rFont val="Calibri"/>
      </rPr>
      <t xml:space="preserve">
</t>
    </r>
    <r>
      <rPr>
        <sz val="11"/>
        <color rgb="FF000000"/>
        <rFont val="Calibri"/>
      </rPr>
      <t>Rename the datastore based on site-specific naming standards.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 xml:space="preserve">$Clusters = Get-Cluster | where {$_.VsanEnabled} </t>
    </r>
    <r>
      <rPr>
        <sz val="11"/>
        <color rgb="FF000000"/>
        <rFont val="Calibri"/>
      </rPr>
      <t xml:space="preserve">
</t>
    </r>
    <r>
      <rPr>
        <sz val="11"/>
        <color rgb="FF000000"/>
        <rFont val="Calibri"/>
      </rPr>
      <t>Foreach ($clus in $clusters){</t>
    </r>
    <r>
      <rPr>
        <sz val="11"/>
        <color rgb="FF000000"/>
        <rFont val="Calibri"/>
      </rPr>
      <t xml:space="preserve">
</t>
    </r>
    <r>
      <rPr>
        <sz val="11"/>
        <color rgb="FF000000"/>
        <rFont val="Calibri"/>
      </rPr>
      <t xml:space="preserve"> $clus | Get-Datastore | where {$_.type -match "vsan"} | Set-Datastore -Name $(($clus.name) + "_vSAN_Datastore")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</si>
  <si>
    <r>
      <rPr>
        <sz val="11"/>
        <color rgb="FF000000"/>
        <rFont val="Calibri"/>
      </rPr>
      <t>A vSAN Datastore name by default is "vsanDatastore". If more than one vSAN cluster is present in vCenter, both datastores will have the same name by default, potentially leading to confusion and manually misplaced workloads.</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</si>
  <si>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a vSAN Enabled Cluster &gt;&gt; Datastores.</t>
    </r>
    <r>
      <rPr>
        <sz val="11"/>
        <color rgb="FF000000"/>
        <rFont val="Calibri"/>
      </rPr>
      <t xml:space="preserve">
</t>
    </r>
    <r>
      <rPr>
        <sz val="11"/>
        <color rgb="FF000000"/>
        <rFont val="Calibri"/>
      </rPr>
      <t>Review the datastores and identify any datastores with "vSAN" as the datastore type.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Get-Cluster | where {$_.VsanEnabled} | Get-Datastore | where {$_.type -match "vsan"}</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If vSAN is enabled and a datastore is named "vsanDatastore", this is a finding.</t>
    </r>
  </si>
  <si>
    <t>V-258950</t>
  </si>
  <si>
    <r>
      <rPr>
        <sz val="11"/>
        <rFont val="Calibri"/>
      </rPr>
      <t>The vCenter Server must disable Username/Password and Windows Integrated Authentication.</t>
    </r>
  </si>
  <si>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Next to "Authentication method", click "Edit".</t>
    </r>
    <r>
      <rPr>
        <sz val="11"/>
        <color rgb="FF000000"/>
        <rFont val="Calibri"/>
      </rPr>
      <t xml:space="preserve">
</t>
    </r>
    <r>
      <rPr>
        <sz val="11"/>
        <color rgb="FF000000"/>
        <rFont val="Calibri"/>
      </rPr>
      <t>Select to radio button to "Enable smart card authentication".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To re-enable password authentication for troubleshooting purposes, run the following command on the vCenter Server Appliance:</t>
    </r>
    <r>
      <rPr>
        <sz val="11"/>
        <color rgb="FF000000"/>
        <rFont val="Calibri"/>
      </rPr>
      <t xml:space="preserve">
</t>
    </r>
    <r>
      <rPr>
        <sz val="11"/>
        <color rgb="FF000000"/>
        <rFont val="Calibri"/>
      </rPr>
      <t># /opt/vmware/bin/sso-config.sh -set_authn_policy -pwdAuthn true -winAuthn false -certAuthn false -securIDAuthn false -t vsphere.local</t>
    </r>
  </si>
  <si>
    <r>
      <rPr>
        <sz val="11"/>
        <color rgb="FF000000"/>
        <rFont val="Calibri"/>
      </rPr>
      <t>All forms of authentication other than Common Access Card (CAC) must be disabled. Password authentication can be temporarily reenabled for emergency access to the local Single Sign-On (SSO) accounts or Active Directory user/pass accounts, but it must be disabled as soon as CAC authentication is functional.</t>
    </r>
  </si>
  <si>
    <r>
      <rPr>
        <sz val="11"/>
        <color rgb="FF000000"/>
        <rFont val="Calibri"/>
      </rPr>
      <t>If a federated identity provider is configured and used for an identity source, this is not applicable.</t>
    </r>
    <r>
      <rPr>
        <sz val="11"/>
        <color rgb="FF000000"/>
        <rFont val="Calibri"/>
      </rPr>
      <t xml:space="preserve">
</t>
    </r>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Under "Authentication method", examine the allowed methods.</t>
    </r>
    <r>
      <rPr>
        <sz val="11"/>
        <color rgb="FF000000"/>
        <rFont val="Calibri"/>
      </rPr>
      <t xml:space="preserve">
</t>
    </r>
    <r>
      <rPr>
        <sz val="11"/>
        <color rgb="FF000000"/>
        <rFont val="Calibri"/>
      </rPr>
      <t>If "Smart card authentication" is not enabled and "Password and windows session authentication" is not disabled, this is a finding.</t>
    </r>
  </si>
  <si>
    <t>V-258951</t>
  </si>
  <si>
    <r>
      <rPr>
        <sz val="11"/>
        <rFont val="Calibri"/>
      </rPr>
      <t>The vCenter Server must restrict access to the default roles with cryptographic permissions.</t>
    </r>
  </si>
  <si>
    <r>
      <rPr>
        <sz val="11"/>
        <color rgb="FF000000"/>
        <rFont val="Calibri"/>
      </rPr>
      <t>From the vSphere Client, go to Administration &gt;&gt; Access Control &gt;&gt; Roles.</t>
    </r>
    <r>
      <rPr>
        <sz val="11"/>
        <color rgb="FF000000"/>
        <rFont val="Calibri"/>
      </rPr>
      <t xml:space="preserve">
</t>
    </r>
    <r>
      <rPr>
        <sz val="11"/>
        <color rgb="FF000000"/>
        <rFont val="Calibri"/>
      </rPr>
      <t>Move any accounts not explicitly designated for cryptographic operations, other than Solution Users, to other roles such as "No Cryptography Administrator".</t>
    </r>
  </si>
  <si>
    <r>
      <rPr>
        <sz val="11"/>
        <color rgb="FF000000"/>
        <rFont val="Calibri"/>
      </rPr>
      <t>In vSphere, the built-in "Administrator" role contains permission to perform cryptographic operations such as Key Management Server (KMS) functions and encrypting and decrypting virtual machine disks. This role must be reserved for cryptographic administrators where virtual machine encryption and/or vSAN encryption is in use.</t>
    </r>
    <r>
      <rPr>
        <sz val="11"/>
        <color rgb="FF000000"/>
        <rFont val="Calibri"/>
      </rPr>
      <t xml:space="preserve">
</t>
    </r>
    <r>
      <rPr>
        <sz val="11"/>
        <color rgb="FF000000"/>
        <rFont val="Calibri"/>
      </rPr>
      <t>A new built-in role called "No Cryptography Administrator" exists to provide all administrative permissions except cryptographic operations. Permissions must be restricted such that normal vSphere administrators are assigned the "No Cryptography Administrator" role or more restrictive.</t>
    </r>
    <r>
      <rPr>
        <sz val="11"/>
        <color rgb="FF000000"/>
        <rFont val="Calibri"/>
      </rPr>
      <t xml:space="preserve">
</t>
    </r>
    <r>
      <rPr>
        <sz val="11"/>
        <color rgb="FF000000"/>
        <rFont val="Calibri"/>
      </rPr>
      <t>The "Administrator" role must be tightly controlled and must not be applied to administrators who will not be doing cryptographic work. Catastrophic data loss can result from poorly administered cryptography.</t>
    </r>
  </si>
  <si>
    <r>
      <rPr>
        <sz val="11"/>
        <color rgb="FF000000"/>
        <rFont val="Calibri"/>
      </rPr>
      <t>By default, there are five roles that contain cryptographic related permissions: Administrator, No Trusted Infrastructure Administrator, vCLSAdmin, VMOperator Controller Manager, and vSphere Kubernetes Manager.</t>
    </r>
    <r>
      <rPr>
        <sz val="11"/>
        <color rgb="FF000000"/>
        <rFont val="Calibri"/>
      </rPr>
      <t xml:space="preserve">
</t>
    </r>
    <r>
      <rPr>
        <sz val="11"/>
        <color rgb="FF000000"/>
        <rFont val="Calibri"/>
      </rPr>
      <t>From the vSphere Client, go to Administration &gt;&gt; Access Control &gt;&gt; Roles.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Where {$_.Role -eq "Admin" -or $_.Role -eq "NoTrustedAdmin" -or $_.Role -eq "vCLSAdmin" -or $_.Role -eq "VMOperatorController" -or $_.Role -eq "vSphereKubernetesManager"} | Select Role,Principal,Entity,Propagate,IsGroup | FT -Auto</t>
    </r>
    <r>
      <rPr>
        <sz val="11"/>
        <color rgb="FF000000"/>
        <rFont val="Calibri"/>
      </rPr>
      <t xml:space="preserve">
</t>
    </r>
    <r>
      <rPr>
        <sz val="11"/>
        <color rgb="FF000000"/>
        <rFont val="Calibri"/>
      </rPr>
      <t>If there are any users or groups assigned to the default roles with cryptographic permissions and are not explicitly designated to perform cryptographic operations, this is a finding.</t>
    </r>
    <r>
      <rPr>
        <sz val="11"/>
        <color rgb="FF000000"/>
        <rFont val="Calibri"/>
      </rPr>
      <t xml:space="preserve">
</t>
    </r>
    <r>
      <rPr>
        <sz val="11"/>
        <color rgb="FF000000"/>
        <rFont val="Calibri"/>
      </rPr>
      <t>The built-in solution users assigned to the administrator role are NOT a finding.</t>
    </r>
  </si>
  <si>
    <t>V-258952</t>
  </si>
  <si>
    <r>
      <rPr>
        <sz val="11"/>
        <rFont val="Calibri"/>
      </rPr>
      <t>The vCenter Server must restrict access to cryptographic permissions.</t>
    </r>
  </si>
  <si>
    <r>
      <rPr>
        <sz val="11"/>
        <color rgb="FF000000"/>
        <rFont val="Calibri"/>
      </rPr>
      <t>From the vSphere Client, go to Administration &gt;&gt; Access Control &gt;&gt; Roles.</t>
    </r>
    <r>
      <rPr>
        <sz val="11"/>
        <color rgb="FF000000"/>
        <rFont val="Calibri"/>
      </rPr>
      <t xml:space="preserve">
</t>
    </r>
    <r>
      <rPr>
        <sz val="11"/>
        <color rgb="FF000000"/>
        <rFont val="Calibri"/>
      </rPr>
      <t>Highlight the target custom role and click "Edit".</t>
    </r>
    <r>
      <rPr>
        <sz val="11"/>
        <color rgb="FF000000"/>
        <rFont val="Calibri"/>
      </rPr>
      <t xml:space="preserve">
</t>
    </r>
    <r>
      <rPr>
        <sz val="11"/>
        <color rgb="FF000000"/>
        <rFont val="Calibri"/>
      </rPr>
      <t>Remove the following permissions from any custom role that is not authorized to perform cryptographic related operations: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</si>
  <si>
    <r>
      <rPr>
        <sz val="11"/>
        <color rgb="FF000000"/>
        <rFont val="Calibri"/>
      </rPr>
      <t>These permissions must be reserved for cryptographic administrators where virtual machine encryption and/or vSAN encryption is in use. Catastrophic data loss can result from poorly administered cryptography.</t>
    </r>
  </si>
  <si>
    <r>
      <rPr>
        <sz val="11"/>
        <color rgb="FF000000"/>
        <rFont val="Calibri"/>
      </rPr>
      <t>By default, there are five roles that contain cryptographic related permissions: Administrator, No Trusted Infrastructure Administrator, vCLSAdmin, VMOperator Controller Manager, and vSphere Kubernetes Manager.</t>
    </r>
    <r>
      <rPr>
        <sz val="11"/>
        <color rgb="FF000000"/>
        <rFont val="Calibri"/>
      </rPr>
      <t xml:space="preserve">
</t>
    </r>
    <r>
      <rPr>
        <sz val="11"/>
        <color rgb="FF000000"/>
        <rFont val="Calibri"/>
      </rPr>
      <t>From the vSphere Client, go to Administration &gt;&gt; Access Control &gt;&gt; Roles.</t>
    </r>
    <r>
      <rPr>
        <sz val="11"/>
        <color rgb="FF000000"/>
        <rFont val="Calibri"/>
      </rPr>
      <t xml:space="preserve">
</t>
    </r>
    <r>
      <rPr>
        <sz val="11"/>
        <color rgb="FF000000"/>
        <rFont val="Calibri"/>
      </rPr>
      <t>Highlight each role and click the "Privileges" button in the right pane.</t>
    </r>
    <r>
      <rPr>
        <sz val="11"/>
        <color rgb="FF000000"/>
        <rFont val="Calibri"/>
      </rPr>
      <t xml:space="preserve">
</t>
    </r>
    <r>
      <rPr>
        <sz val="11"/>
        <color rgb="FF000000"/>
        <rFont val="Calibri"/>
      </rPr>
      <t>Verify that only the Administrator, No Trusted Infrastructure Administrator, vCLSAdmin, and vSphere Kubernetes Manager and any site-specific cryptographic roles have the following permissions: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$roles = Get-VIRole</t>
    </r>
    <r>
      <rPr>
        <sz val="11"/>
        <color rgb="FF000000"/>
        <rFont val="Calibri"/>
      </rPr>
      <t xml:space="preserve">
</t>
    </r>
    <r>
      <rPr>
        <sz val="11"/>
        <color rgb="FF000000"/>
        <rFont val="Calibri"/>
      </rPr>
      <t>ForEach($role in $roles){</t>
    </r>
    <r>
      <rPr>
        <sz val="11"/>
        <color rgb="FF000000"/>
        <rFont val="Calibri"/>
      </rPr>
      <t xml:space="preserve">
</t>
    </r>
    <r>
      <rPr>
        <sz val="11"/>
        <color rgb="FF000000"/>
        <rFont val="Calibri"/>
      </rPr>
      <t xml:space="preserve">    $privileges = $role.PrivilegeList</t>
    </r>
    <r>
      <rPr>
        <sz val="11"/>
        <color rgb="FF000000"/>
        <rFont val="Calibri"/>
      </rPr>
      <t xml:space="preserve">
</t>
    </r>
    <r>
      <rPr>
        <sz val="11"/>
        <color rgb="FF000000"/>
        <rFont val="Calibri"/>
      </rPr>
      <t xml:space="preserve">    If($privileges -match "Crypto*" -or $privileges -match "Global.Diagnostics" -or $privileges -match "Host.Inventory.Add*" -or $privileges -match "Host.Local operations.Manage user groups"){</t>
    </r>
    <r>
      <rPr>
        <sz val="11"/>
        <color rgb="FF000000"/>
        <rFont val="Calibri"/>
      </rPr>
      <t xml:space="preserve">
</t>
    </r>
    <r>
      <rPr>
        <sz val="11"/>
        <color rgb="FF000000"/>
        <rFont val="Calibri"/>
      </rPr>
      <t xml:space="preserve">    Write-Host "$role has Cryptographic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any role other than the five default roles contain the permissions listed above and is not authorized to perform cryptographic related operations, this is a finding.</t>
    </r>
  </si>
  <si>
    <t>V-258953</t>
  </si>
  <si>
    <r>
      <rPr>
        <sz val="11"/>
        <rFont val="Calibri"/>
      </rPr>
      <t>The vCenter Server must have Mutual Challenge Handshake Authentication Protocol (CHAP) configured for vSAN Internet Small Computer System Interface (iSCSI) targets.</t>
    </r>
  </si>
  <si>
    <r>
      <rPr>
        <sz val="11"/>
        <color rgb="FF000000"/>
        <rFont val="Calibri"/>
      </rPr>
      <t>From the vSphere Client, go to Host and Clusters.</t>
    </r>
    <r>
      <rPr>
        <sz val="11"/>
        <color rgb="FF000000"/>
        <rFont val="Calibri"/>
      </rPr>
      <t xml:space="preserve">
</t>
    </r>
    <r>
      <rPr>
        <sz val="11"/>
        <color rgb="FF000000"/>
        <rFont val="Calibri"/>
      </rPr>
      <t>Select a vSAN Enabled Cluster &gt;&gt; Configure &gt;&gt; vSAN &gt;&gt; iSCSI Target Service.</t>
    </r>
    <r>
      <rPr>
        <sz val="11"/>
        <color rgb="FF000000"/>
        <rFont val="Calibri"/>
      </rPr>
      <t xml:space="preserve">
</t>
    </r>
    <r>
      <rPr>
        <sz val="11"/>
        <color rgb="FF000000"/>
        <rFont val="Calibri"/>
      </rPr>
      <t>For each iSCSI target, select the item and click "Edit".</t>
    </r>
    <r>
      <rPr>
        <sz val="11"/>
        <color rgb="FF000000"/>
        <rFont val="Calibri"/>
      </rPr>
      <t xml:space="preserve">
</t>
    </r>
    <r>
      <rPr>
        <sz val="11"/>
        <color rgb="FF000000"/>
        <rFont val="Calibri"/>
      </rPr>
      <t>Change the "Authentication" field to "Mutual CHAP" and configure the incoming and outgoing users and secrets appropriately.</t>
    </r>
  </si>
  <si>
    <r>
      <rPr>
        <sz val="11"/>
        <color rgb="FF000000"/>
        <rFont val="Calibri"/>
      </rPr>
      <t>When enabled, vSphere performs bidirectional authentication of both the iSCSI target and host. When not authenticating both the iSCSI target and host, the potential exists for a man-in-the-middle attack in which an attacker might impersonate either side of the connection to steal data. Bidirectional authentication mitigates this risk.</t>
    </r>
  </si>
  <si>
    <r>
      <rPr>
        <sz val="11"/>
        <color rgb="FF000000"/>
        <rFont val="Calibri"/>
      </rPr>
      <t>If no clusters are enabled for vSAN or if vSAN is enabled but iSCSI is not enabled,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a vSAN Enabled Cluster &gt;&gt; Configure &gt;&gt; vSAN &gt;&gt; iSCSI Target Service.</t>
    </r>
    <r>
      <rPr>
        <sz val="11"/>
        <color rgb="FF000000"/>
        <rFont val="Calibri"/>
      </rPr>
      <t xml:space="preserve">
</t>
    </r>
    <r>
      <rPr>
        <sz val="11"/>
        <color rgb="FF000000"/>
        <rFont val="Calibri"/>
      </rPr>
      <t>For each iSCSI target, review the value in the "Authentication" column.</t>
    </r>
    <r>
      <rPr>
        <sz val="11"/>
        <color rgb="FF000000"/>
        <rFont val="Calibri"/>
      </rPr>
      <t xml:space="preserve">
</t>
    </r>
    <r>
      <rPr>
        <sz val="11"/>
        <color rgb="FF000000"/>
        <rFont val="Calibri"/>
      </rPr>
      <t>If the Authentication method is not set to "CHAP_Mutual" for any iSCSI target, this is a finding.</t>
    </r>
  </si>
  <si>
    <t>V-258954</t>
  </si>
  <si>
    <r>
      <rPr>
        <sz val="11"/>
        <rFont val="Calibri"/>
      </rPr>
      <t>The vCenter Server must have new Key Encryption Keys (KEKs) reissued at regular intervals for vSAN encrypted datastore(s).</t>
    </r>
  </si>
  <si>
    <r>
      <rPr>
        <sz val="11"/>
        <color rgb="FF000000"/>
        <rFont val="Calibri"/>
      </rPr>
      <t>If vSAN encryption is in use, ensure a regular rekey procedure is in place.</t>
    </r>
    <r>
      <rPr>
        <sz val="11"/>
        <color rgb="FF000000"/>
        <rFont val="Calibri"/>
      </rPr>
      <t xml:space="preserve">
</t>
    </r>
    <r>
      <rPr>
        <sz val="11"/>
        <color rgb="FF000000"/>
        <rFont val="Calibri"/>
      </rPr>
      <t>To generate new encryption keys for vSAN, do the following:</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the vCenter Server &gt;&gt; Select the cluster &gt;&gt; Configure &gt;&gt; vSAN &gt;&gt; Services &gt;&gt; Data Services.</t>
    </r>
    <r>
      <rPr>
        <sz val="11"/>
        <color rgb="FF000000"/>
        <rFont val="Calibri"/>
      </rPr>
      <t xml:space="preserve">
</t>
    </r>
    <r>
      <rPr>
        <sz val="11"/>
        <color rgb="FF000000"/>
        <rFont val="Calibri"/>
      </rPr>
      <t>Select "Generate New Encryption Keys" and optionally generate new DEKs and click "Generate".</t>
    </r>
  </si>
  <si>
    <r>
      <rPr>
        <sz val="11"/>
        <color rgb="FF000000"/>
        <rFont val="Calibri"/>
      </rPr>
      <t>The KEK for a vSAN encrypted datastore is generated by the Key Management Server (KMS) and serves as a wrapper and lock around the Disk Encryption Key (DEK). The DEK is generated by the host and is used to encrypt and decrypt the datastore. A shallow rekey is a procedure in which the KMS issues a new KEK to the ESXi host, which rewraps the DEK but does not change the DEK or any data on disk.</t>
    </r>
    <r>
      <rPr>
        <sz val="11"/>
        <color rgb="FF000000"/>
        <rFont val="Calibri"/>
      </rPr>
      <t xml:space="preserve">
</t>
    </r>
    <r>
      <rPr>
        <sz val="11"/>
        <color rgb="FF000000"/>
        <rFont val="Calibri"/>
      </rPr>
      <t>This operation must be done on a regular, site-defined interval and can be viewed as similar in criticality to changing an administrative password. If the KMS is compromised, a standing operational procedure to rekey will put a time limit on the usefulness of any stolen KMS data.</t>
    </r>
  </si>
  <si>
    <r>
      <rPr>
        <sz val="11"/>
        <color rgb="FF000000"/>
        <rFont val="Calibri"/>
      </rPr>
      <t>If vSAN is not in use, this is not applicable.</t>
    </r>
    <r>
      <rPr>
        <sz val="11"/>
        <color rgb="FF000000"/>
        <rFont val="Calibri"/>
      </rPr>
      <t xml:space="preserve">
</t>
    </r>
    <r>
      <rPr>
        <sz val="11"/>
        <color rgb="FF000000"/>
        <rFont val="Calibri"/>
      </rPr>
      <t>Interview the system administrator (SA) to determine that a procedure has been put in place to perform a shallow rekey of all vSAN encrypted datastores at regular, site-defined intervals.</t>
    </r>
    <r>
      <rPr>
        <sz val="11"/>
        <color rgb="FF000000"/>
        <rFont val="Calibri"/>
      </rPr>
      <t xml:space="preserve">
</t>
    </r>
    <r>
      <rPr>
        <sz val="11"/>
        <color rgb="FF000000"/>
        <rFont val="Calibri"/>
      </rPr>
      <t>VMware recommends a 60-day rekey task, but this interval must be defined by the SA and the ISSO.</t>
    </r>
    <r>
      <rPr>
        <sz val="11"/>
        <color rgb="FF000000"/>
        <rFont val="Calibri"/>
      </rPr>
      <t xml:space="preserve">
</t>
    </r>
    <r>
      <rPr>
        <sz val="11"/>
        <color rgb="FF000000"/>
        <rFont val="Calibri"/>
      </rPr>
      <t>If vSAN encryption is not in use, this is not a finding.</t>
    </r>
    <r>
      <rPr>
        <sz val="11"/>
        <color rgb="FF000000"/>
        <rFont val="Calibri"/>
      </rPr>
      <t xml:space="preserve">
</t>
    </r>
    <r>
      <rPr>
        <sz val="11"/>
        <color rgb="FF000000"/>
        <rFont val="Calibri"/>
      </rPr>
      <t>If vSAN encryption is in use and a regular rekey procedure is not in place, this is a finding.</t>
    </r>
  </si>
  <si>
    <t>V-258955</t>
  </si>
  <si>
    <r>
      <rPr>
        <sz val="11"/>
        <rFont val="Calibri"/>
      </rPr>
      <t>The vCenter Server must use secure Lightweight Directory Access Protocol (LDAPS) when adding an LDAP identity source.</t>
    </r>
  </si>
  <si>
    <r>
      <rPr>
        <sz val="11"/>
        <color rgb="FF000000"/>
        <rFont val="Calibri"/>
      </rPr>
      <t>From the vSphere Client, go to Administration &gt;&gt; Single Sign On &gt;&gt; Configuration &gt;&gt; Identity Provider.</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of type "Active Directory over LDAP" where LDAPS is not configured, highlight the item and click "Edit".</t>
    </r>
    <r>
      <rPr>
        <sz val="11"/>
        <color rgb="FF000000"/>
        <rFont val="Calibri"/>
      </rPr>
      <t xml:space="preserve">
</t>
    </r>
    <r>
      <rPr>
        <sz val="11"/>
        <color rgb="FF000000"/>
        <rFont val="Calibri"/>
      </rPr>
      <t>Ensure the primary and secondary server URLs, if specified, are configured for "ldaps://".</t>
    </r>
    <r>
      <rPr>
        <sz val="11"/>
        <color rgb="FF000000"/>
        <rFont val="Calibri"/>
      </rPr>
      <t xml:space="preserve">
</t>
    </r>
    <r>
      <rPr>
        <sz val="11"/>
        <color rgb="FF000000"/>
        <rFont val="Calibri"/>
      </rPr>
      <t>At the bottom, click the "Browse" button, select the AD LDAP cert previously exported to your local computer, click "Open", and "Save" to complete modifications.</t>
    </r>
    <r>
      <rPr>
        <sz val="11"/>
        <color rgb="FF000000"/>
        <rFont val="Calibri"/>
      </rPr>
      <t xml:space="preserve">
</t>
    </r>
    <r>
      <rPr>
        <sz val="11"/>
        <color rgb="FF000000"/>
        <rFont val="Calibri"/>
      </rPr>
      <t>Note: With LDAPS, the server must be a specific domain controller and its specific certificate or the domain alias with a certificate that is valid for that URL.</t>
    </r>
  </si>
  <si>
    <r>
      <rPr>
        <sz val="11"/>
        <color rgb="FF000000"/>
        <rFont val="Calibri"/>
      </rPr>
      <t>LDAP is an industry standard protocol for querying directory services such as Active Directory. This protocol can operate in clear text or over a Secure Sockets Layer (SSL)/Transport Layer Security (TLS) encrypted tunnel. To protect confidentiality of LDAP communications, secure LDAP (LDAPS) must be explicitly configured when adding an LDAP identity source in vSphere Single Sign-On (SSO).</t>
    </r>
    <r>
      <rPr>
        <sz val="11"/>
        <color rgb="FF000000"/>
        <rFont val="Calibri"/>
      </rPr>
      <t xml:space="preserve">
</t>
    </r>
    <r>
      <rPr>
        <sz val="11"/>
        <color rgb="FF000000"/>
        <rFont val="Calibri"/>
      </rPr>
      <t>When configuring an identity source and supplying an SSL certificate, vCenter will enforce LDAPS. The server URLs do not need to be explicitly provided if an SSL certificate is uploaded.</t>
    </r>
  </si>
  <si>
    <r>
      <rPr>
        <sz val="11"/>
        <color rgb="FF000000"/>
        <rFont val="Calibri"/>
      </rPr>
      <t>If LDAP is not used as an identity provider, this is not applicable.</t>
    </r>
    <r>
      <rPr>
        <sz val="11"/>
        <color rgb="FF000000"/>
        <rFont val="Calibri"/>
      </rPr>
      <t xml:space="preserve">
</t>
    </r>
    <r>
      <rPr>
        <sz val="11"/>
        <color rgb="FF000000"/>
        <rFont val="Calibri"/>
      </rPr>
      <t>From the vSphere Client, go to Administration &gt;&gt; Single Sign On &gt;&gt; Configuration &gt;&gt; Identity Provider.</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of type "Active Directory over LDAP", if the "Server URL" does not indicate "ldaps://", this is a finding.</t>
    </r>
  </si>
  <si>
    <t>V-258956</t>
  </si>
  <si>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</si>
  <si>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"SystemConfiguration.BashShellAdministrators" group appears.</t>
    </r>
    <r>
      <rPr>
        <sz val="11"/>
        <color rgb="FF000000"/>
        <rFont val="Calibri"/>
      </rPr>
      <t xml:space="preserve">
</t>
    </r>
    <r>
      <rPr>
        <sz val="11"/>
        <color rgb="FF000000"/>
        <rFont val="Calibri"/>
      </rPr>
      <t>Click "SystemConfiguration.BashShellAdministrators".</t>
    </r>
    <r>
      <rPr>
        <sz val="11"/>
        <color rgb="FF000000"/>
        <rFont val="Calibri"/>
      </rPr>
      <t xml:space="preserve">
</t>
    </r>
    <r>
      <rPr>
        <sz val="11"/>
        <color rgb="FF000000"/>
        <rFont val="Calibri"/>
      </rPr>
      <t>Click the three vertical dots next to the name of each unauthorized account.</t>
    </r>
    <r>
      <rPr>
        <sz val="11"/>
        <color rgb="FF000000"/>
        <rFont val="Calibri"/>
      </rPr>
      <t xml:space="preserve">
</t>
    </r>
    <r>
      <rPr>
        <sz val="11"/>
        <color rgb="FF000000"/>
        <rFont val="Calibri"/>
      </rPr>
      <t>Select "Remove Member".</t>
    </r>
  </si>
  <si>
    <r>
      <rPr>
        <sz val="11"/>
        <color rgb="FF000000"/>
        <rFont val="Calibri"/>
      </rPr>
      <t>vCenter SSO integrates with PAM in the underlying Photon operating system so members of the "SystemConfiguration.BashShellAdministrators" SSO group can log on to the operating system without needing a separate account. However, even though unique SSO users log on, they are transparently using a group account named "sso-user" as far as Photon auditing is concerned. While the audit trail can still be traced back to the individual SSO user, it is a more involved process.</t>
    </r>
    <r>
      <rPr>
        <sz val="11"/>
        <color rgb="FF000000"/>
        <rFont val="Calibri"/>
      </rPr>
      <t xml:space="preserve">
</t>
    </r>
    <r>
      <rPr>
        <sz val="11"/>
        <color rgb="FF000000"/>
        <rFont val="Calibri"/>
      </rPr>
      <t>To force accountability and nonrepudiation, the SSO group "SystemConfiguration.BashShellAdministrators" must be severely restricted.</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</si>
  <si>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"SystemConfiguration.BashShellAdministrators" group appears.</t>
    </r>
    <r>
      <rPr>
        <sz val="11"/>
        <color rgb="FF000000"/>
        <rFont val="Calibri"/>
      </rPr>
      <t xml:space="preserve">
</t>
    </r>
    <r>
      <rPr>
        <sz val="11"/>
        <color rgb="FF000000"/>
        <rFont val="Calibri"/>
      </rPr>
      <t>Click "SystemConfiguration.BashShellAdministrators".</t>
    </r>
    <r>
      <rPr>
        <sz val="11"/>
        <color rgb="FF000000"/>
        <rFont val="Calibri"/>
      </rPr>
      <t xml:space="preserve">
</t>
    </r>
    <r>
      <rPr>
        <sz val="11"/>
        <color rgb="FF000000"/>
        <rFont val="Calibri"/>
      </rPr>
      <t>Review the members of the group and ensure that only authorized accounts are present.</t>
    </r>
    <r>
      <rPr>
        <sz val="11"/>
        <color rgb="FF000000"/>
        <rFont val="Calibri"/>
      </rPr>
      <t xml:space="preserve">
</t>
    </r>
    <r>
      <rPr>
        <sz val="11"/>
        <color rgb="FF000000"/>
        <rFont val="Calibri"/>
      </rPr>
      <t>Note: By default the Administrator and a unique service account similar to "vmware-applmgmtservice-714684a4-342f-4eff-a232-cdc21def00c2" will be in the group and should not be removed.</t>
    </r>
    <r>
      <rPr>
        <sz val="11"/>
        <color rgb="FF000000"/>
        <rFont val="Calibri"/>
      </rPr>
      <t xml:space="preserve">
</t>
    </r>
    <r>
      <rPr>
        <sz val="11"/>
        <color rgb="FF000000"/>
        <rFont val="Calibri"/>
      </rPr>
      <t>If there are any accounts present as members of SystemConfiguration.BashShellAdministrators that are not authorized, this is a finding.</t>
    </r>
  </si>
  <si>
    <t>V-258957</t>
  </si>
  <si>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</si>
  <si>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"TrustedAdmins" group appears.</t>
    </r>
    <r>
      <rPr>
        <sz val="11"/>
        <color rgb="FF000000"/>
        <rFont val="Calibri"/>
      </rPr>
      <t xml:space="preserve">
</t>
    </r>
    <r>
      <rPr>
        <sz val="11"/>
        <color rgb="FF000000"/>
        <rFont val="Calibri"/>
      </rPr>
      <t>Click "TrustedAdmins".</t>
    </r>
    <r>
      <rPr>
        <sz val="11"/>
        <color rgb="FF000000"/>
        <rFont val="Calibri"/>
      </rPr>
      <t xml:space="preserve">
</t>
    </r>
    <r>
      <rPr>
        <sz val="11"/>
        <color rgb="FF000000"/>
        <rFont val="Calibri"/>
      </rPr>
      <t>Click the three vertical dots next to the name of each unauthorized account.</t>
    </r>
    <r>
      <rPr>
        <sz val="11"/>
        <color rgb="FF000000"/>
        <rFont val="Calibri"/>
      </rPr>
      <t xml:space="preserve">
</t>
    </r>
    <r>
      <rPr>
        <sz val="11"/>
        <color rgb="FF000000"/>
        <rFont val="Calibri"/>
      </rPr>
      <t>Select "Remove Member".</t>
    </r>
  </si>
  <si>
    <r>
      <rPr>
        <sz val="11"/>
        <color rgb="FF000000"/>
        <rFont val="Calibri"/>
      </rPr>
      <t>The vSphere "TrustedAdmins" group grants additional rights to administer the vSphere Trust Authority feature.</t>
    </r>
    <r>
      <rPr>
        <sz val="11"/>
        <color rgb="FF000000"/>
        <rFont val="Calibri"/>
      </rPr>
      <t xml:space="preserve">
</t>
    </r>
    <r>
      <rPr>
        <sz val="11"/>
        <color rgb="FF000000"/>
        <rFont val="Calibri"/>
      </rPr>
      <t>To force accountability and nonrepudiation, the SSO group "TrustedAdmins" must be severely restricted.</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</si>
  <si>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"TrustedAdmins" group appears.</t>
    </r>
    <r>
      <rPr>
        <sz val="11"/>
        <color rgb="FF000000"/>
        <rFont val="Calibri"/>
      </rPr>
      <t xml:space="preserve">
</t>
    </r>
    <r>
      <rPr>
        <sz val="11"/>
        <color rgb="FF000000"/>
        <rFont val="Calibri"/>
      </rPr>
      <t>Click "TrustedAdmins".</t>
    </r>
    <r>
      <rPr>
        <sz val="11"/>
        <color rgb="FF000000"/>
        <rFont val="Calibri"/>
      </rPr>
      <t xml:space="preserve">
</t>
    </r>
    <r>
      <rPr>
        <sz val="11"/>
        <color rgb="FF000000"/>
        <rFont val="Calibri"/>
      </rPr>
      <t>Review the members of the group and ensure that only authorized accounts are present.</t>
    </r>
    <r>
      <rPr>
        <sz val="11"/>
        <color rgb="FF000000"/>
        <rFont val="Calibri"/>
      </rPr>
      <t xml:space="preserve">
</t>
    </r>
    <r>
      <rPr>
        <sz val="11"/>
        <color rgb="FF000000"/>
        <rFont val="Calibri"/>
      </rPr>
      <t>Note: These accounts act as root on the Photon operating system and have the ability to severely damage vCenter, inadvertently or otherwise.</t>
    </r>
    <r>
      <rPr>
        <sz val="11"/>
        <color rgb="FF000000"/>
        <rFont val="Calibri"/>
      </rPr>
      <t xml:space="preserve">
</t>
    </r>
    <r>
      <rPr>
        <sz val="11"/>
        <color rgb="FF000000"/>
        <rFont val="Calibri"/>
      </rPr>
      <t>If there are any accounts present as members of TrustedAdmins that are not authorized, this is a finding.</t>
    </r>
  </si>
  <si>
    <t>V-258958</t>
  </si>
  <si>
    <r>
      <rPr>
        <sz val="11"/>
        <rFont val="Calibri"/>
      </rPr>
      <t>The vCenter server configuration must be backed up on a regular basis.</t>
    </r>
  </si>
  <si>
    <r>
      <rPr>
        <sz val="11"/>
        <color rgb="FF000000"/>
        <rFont val="Calibri"/>
      </rPr>
      <t>Option 1:</t>
    </r>
    <r>
      <rPr>
        <sz val="11"/>
        <color rgb="FF000000"/>
        <rFont val="Calibri"/>
      </rPr>
      <t xml:space="preserve">
</t>
    </r>
    <r>
      <rPr>
        <sz val="11"/>
        <color rgb="FF000000"/>
        <rFont val="Calibri"/>
      </rPr>
      <t>Implement and document a VMware-supported storage/image-based backup schedule.</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To configure vCenter native backup functionality, open the VAMI by navigating to https://&lt;vCenter server&gt;:5480.</t>
    </r>
    <r>
      <rPr>
        <sz val="11"/>
        <color rgb="FF000000"/>
        <rFont val="Calibri"/>
      </rPr>
      <t xml:space="preserve">
</t>
    </r>
    <r>
      <rPr>
        <sz val="11"/>
        <color rgb="FF000000"/>
        <rFont val="Calibri"/>
      </rPr>
      <t>Log in with local operating system administrative credentials or with an SSO account that is a member of the "SystemConfiguration.BashShellAdministrator" group.</t>
    </r>
    <r>
      <rPr>
        <sz val="11"/>
        <color rgb="FF000000"/>
        <rFont val="Calibri"/>
      </rPr>
      <t xml:space="preserve">
</t>
    </r>
    <r>
      <rPr>
        <sz val="11"/>
        <color rgb="FF000000"/>
        <rFont val="Calibri"/>
      </rPr>
      <t>Select "Backup" on the left navigation pane.</t>
    </r>
    <r>
      <rPr>
        <sz val="11"/>
        <color rgb="FF000000"/>
        <rFont val="Calibri"/>
      </rPr>
      <t xml:space="preserve">
</t>
    </r>
    <r>
      <rPr>
        <sz val="11"/>
        <color rgb="FF000000"/>
        <rFont val="Calibri"/>
      </rPr>
      <t>On the resulting pane on the right, click "Configure" (or "Edit" for an existing configuration).</t>
    </r>
    <r>
      <rPr>
        <sz val="11"/>
        <color rgb="FF000000"/>
        <rFont val="Calibri"/>
      </rPr>
      <t xml:space="preserve">
</t>
    </r>
    <r>
      <rPr>
        <sz val="11"/>
        <color rgb="FF000000"/>
        <rFont val="Calibri"/>
      </rPr>
      <t>Enter site-specific information for the backup job.</t>
    </r>
    <r>
      <rPr>
        <sz val="11"/>
        <color rgb="FF000000"/>
        <rFont val="Calibri"/>
      </rPr>
      <t xml:space="preserve">
</t>
    </r>
    <r>
      <rPr>
        <sz val="11"/>
        <color rgb="FF000000"/>
        <rFont val="Calibri"/>
      </rPr>
      <t>Ensure "Schedule" is set to "Daily". Limiting the number of retained backups is recommended but not required.</t>
    </r>
    <r>
      <rPr>
        <sz val="11"/>
        <color rgb="FF000000"/>
        <rFont val="Calibri"/>
      </rPr>
      <t xml:space="preserve">
</t>
    </r>
    <r>
      <rPr>
        <sz val="11"/>
        <color rgb="FF000000"/>
        <rFont val="Calibri"/>
      </rPr>
      <t>Click "Create".</t>
    </r>
  </si>
  <si>
    <r>
      <rPr>
        <sz val="11"/>
        <color rgb="FF000000"/>
        <rFont val="Calibri"/>
      </rPr>
      <t>vCenter server is the control plane for the vSphere infrastructure and all the workloads it hosts. As such, vCenter is usually a highly critical system in its own right. Backups of vCenter can now be made at a data and configuration level versus traditional storage/image-based backups. This reduces recovery time by letting the system administrator (SA) spin up a new vCenter while simultaneously importing the backed-up data.</t>
    </r>
    <r>
      <rPr>
        <sz val="11"/>
        <color rgb="FF000000"/>
        <rFont val="Calibri"/>
      </rPr>
      <t xml:space="preserve">
</t>
    </r>
    <r>
      <rPr>
        <sz val="11"/>
        <color rgb="FF000000"/>
        <rFont val="Calibri"/>
      </rPr>
      <t>For sites that implement the Native Key Provider (NKP), introduced in 7.0 Update 2, regular vCenter backups are critical. In a recovery scenario where the virtual machine files are intact but vCenter was lost, the encrypted virtual machines will not be able to boot as their private keys were stored in vCenter after it was last backed up. When using the NKP, vCenter becomes critical to the virtual machine workloads and ceases to be just the control plane.</t>
    </r>
  </si>
  <si>
    <r>
      <rPr>
        <sz val="11"/>
        <color rgb="FF000000"/>
        <rFont val="Calibri"/>
      </rPr>
      <t>Option 1:</t>
    </r>
    <r>
      <rPr>
        <sz val="11"/>
        <color rgb="FF000000"/>
        <rFont val="Calibri"/>
      </rPr>
      <t xml:space="preserve">
</t>
    </r>
    <r>
      <rPr>
        <sz val="11"/>
        <color rgb="FF000000"/>
        <rFont val="Calibri"/>
      </rPr>
      <t>If vCenter is backed up in a traditional manner, at the storage array level, interview the SA to determine configuration and schedule.</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For vCenter native backup functionality, 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"Backup" on the left navigation pane.</t>
    </r>
    <r>
      <rPr>
        <sz val="11"/>
        <color rgb="FF000000"/>
        <rFont val="Calibri"/>
      </rPr>
      <t xml:space="preserve">
</t>
    </r>
    <r>
      <rPr>
        <sz val="11"/>
        <color rgb="FF000000"/>
        <rFont val="Calibri"/>
      </rPr>
      <t>On the resulting pane on the right, verify the "Status" is "Enabled".</t>
    </r>
    <r>
      <rPr>
        <sz val="11"/>
        <color rgb="FF000000"/>
        <rFont val="Calibri"/>
      </rPr>
      <t xml:space="preserve">
</t>
    </r>
    <r>
      <rPr>
        <sz val="11"/>
        <color rgb="FF000000"/>
        <rFont val="Calibri"/>
      </rPr>
      <t>Click "Status" to expand the backup details.</t>
    </r>
    <r>
      <rPr>
        <sz val="11"/>
        <color rgb="FF000000"/>
        <rFont val="Calibri"/>
      </rPr>
      <t xml:space="preserve">
</t>
    </r>
    <r>
      <rPr>
        <sz val="11"/>
        <color rgb="FF000000"/>
        <rFont val="Calibri"/>
      </rPr>
      <t>If vCenter server backups are not configured and there is no other vCenter backup system, this is a finding.</t>
    </r>
    <r>
      <rPr>
        <sz val="11"/>
        <color rgb="FF000000"/>
        <rFont val="Calibri"/>
      </rPr>
      <t xml:space="preserve">
</t>
    </r>
    <r>
      <rPr>
        <sz val="11"/>
        <color rgb="FF000000"/>
        <rFont val="Calibri"/>
      </rPr>
      <t>If the backup configuration is not set to a proper, reachable location or if the schedule is anything less frequent than "Daily", this is a finding.</t>
    </r>
  </si>
  <si>
    <t>V-258959</t>
  </si>
  <si>
    <r>
      <rPr>
        <sz val="11"/>
        <rFont val="Calibri"/>
      </rPr>
      <t>The vCenter server must have task and event retention set to at least 30 days.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</si>
  <si>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On the "Database" tab, set the value for both "Task retention" and "Event retention" to "30" days (default) or greater, as required by your site.</t>
    </r>
    <r>
      <rPr>
        <sz val="11"/>
        <color rgb="FF000000"/>
        <rFont val="Calibri"/>
      </rPr>
      <t xml:space="preserve">
</t>
    </r>
    <r>
      <rPr>
        <sz val="11"/>
        <color rgb="FF000000"/>
        <rFont val="Calibri"/>
      </rPr>
      <t>Click "Save".</t>
    </r>
  </si>
  <si>
    <r>
      <rPr>
        <sz val="11"/>
        <color rgb="FF000000"/>
        <rFont val="Calibri"/>
      </rPr>
      <t>vCenter tasks and events contain valuable historical actions, useful in troubleshooting availability issues and for incident forensics. While vCenter events are sent to central log servers in real time, it is important that administrators have quick access to this information when needed.</t>
    </r>
    <r>
      <rPr>
        <sz val="11"/>
        <color rgb="FF000000"/>
        <rFont val="Calibri"/>
      </rPr>
      <t xml:space="preserve">
</t>
    </r>
    <r>
      <rPr>
        <sz val="11"/>
        <color rgb="FF000000"/>
        <rFont val="Calibri"/>
      </rPr>
      <t>vCenter retains 30 days of tasks and events by default, and this is sufficient for most purposes. The vCenter disk partitions are also sized with this in mind. Decreasing is not recommended for operational reasons, while increasing is not recommended unless guided by VMware support due to the partition sizing concerns.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</si>
  <si>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to expand the "Database" section.</t>
    </r>
    <r>
      <rPr>
        <sz val="11"/>
        <color rgb="FF000000"/>
        <rFont val="Calibri"/>
      </rPr>
      <t xml:space="preserve">
</t>
    </r>
    <r>
      <rPr>
        <sz val="11"/>
        <color rgb="FF000000"/>
        <rFont val="Calibri"/>
      </rPr>
      <t>Note the "Task retention" and "Event retention" values.</t>
    </r>
    <r>
      <rPr>
        <sz val="11"/>
        <color rgb="FF000000"/>
        <rFont val="Calibri"/>
      </rPr>
      <t xml:space="preserve">
</t>
    </r>
    <r>
      <rPr>
        <sz val="11"/>
        <color rgb="FF000000"/>
        <rFont val="Calibri"/>
      </rPr>
      <t>If either value is configured to less than "30" days, this is a finding.</t>
    </r>
  </si>
  <si>
    <t>V-258960</t>
  </si>
  <si>
    <r>
      <rPr>
        <sz val="11"/>
        <rFont val="Calibri"/>
      </rPr>
      <t>The vCenter server Native Key Provider must be backed up with a strong password.</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</si>
  <si>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Security &gt;&gt; Key Providers.</t>
    </r>
    <r>
      <rPr>
        <sz val="11"/>
        <color rgb="FF000000"/>
        <rFont val="Calibri"/>
      </rPr>
      <t xml:space="preserve">
</t>
    </r>
    <r>
      <rPr>
        <sz val="11"/>
        <color rgb="FF000000"/>
        <rFont val="Calibri"/>
      </rPr>
      <t>Select the Native Key Provider, click "Back-up", and check the box "Protect Native Key Provider data with password".</t>
    </r>
    <r>
      <rPr>
        <sz val="11"/>
        <color rgb="FF000000"/>
        <rFont val="Calibri"/>
      </rPr>
      <t xml:space="preserve">
</t>
    </r>
    <r>
      <rPr>
        <sz val="11"/>
        <color rgb="FF000000"/>
        <rFont val="Calibri"/>
      </rPr>
      <t>Provide a strong password and click "Back up key provider".</t>
    </r>
    <r>
      <rPr>
        <sz val="11"/>
        <color rgb="FF000000"/>
        <rFont val="Calibri"/>
      </rPr>
      <t xml:space="preserve">
</t>
    </r>
    <r>
      <rPr>
        <sz val="11"/>
        <color rgb="FF000000"/>
        <rFont val="Calibri"/>
      </rPr>
      <t>Delete any previous backups that were not protected with a password.</t>
    </r>
  </si>
  <si>
    <r>
      <rPr>
        <sz val="11"/>
        <color rgb="FF000000"/>
        <rFont val="Calibri"/>
      </rPr>
      <t>The vCenter Native Key Provider feature was introduced in 7.0 U2 and acts as a key provider for encryption-based capabilities such as encrypted virtual machines without requiring an external KMS solution. When enabling this feature, a backup must be taken, which is a PKCS#12 formatted file. If no password is provided during the backup process, this presents the opportunity for this to be used maliciously and compromise the environment.</t>
    </r>
  </si>
  <si>
    <r>
      <rPr>
        <sz val="11"/>
        <color rgb="FF000000"/>
        <rFont val="Calibri"/>
      </rPr>
      <t>If the vCenter Native Key Provider feature is not in use, this is not applicable.</t>
    </r>
    <r>
      <rPr>
        <sz val="11"/>
        <color rgb="FF000000"/>
        <rFont val="Calibri"/>
      </rPr>
      <t xml:space="preserve">
</t>
    </r>
    <r>
      <rPr>
        <sz val="11"/>
        <color rgb="FF000000"/>
        <rFont val="Calibri"/>
      </rPr>
      <t>Interview the system administrator and determine if a password was provided for any backups taken of the Native Key Provider.</t>
    </r>
    <r>
      <rPr>
        <sz val="11"/>
        <color rgb="FF000000"/>
        <rFont val="Calibri"/>
      </rPr>
      <t xml:space="preserve">
</t>
    </r>
    <r>
      <rPr>
        <sz val="11"/>
        <color rgb="FF000000"/>
        <rFont val="Calibri"/>
      </rPr>
      <t>If backups exist for the Native Key Provider that are not password protected, this is a finding.</t>
    </r>
  </si>
  <si>
    <t>V-258961</t>
  </si>
  <si>
    <r>
      <rPr>
        <sz val="11"/>
        <rFont val="Calibri"/>
      </rPr>
      <t>The vCenter server must require authentication for published content libraries.</t>
    </r>
  </si>
  <si>
    <r>
      <rPr>
        <sz val="11"/>
        <color rgb="FF000000"/>
        <rFont val="Calibri"/>
      </rPr>
      <t>From the vSphere Client, go to Content Libraries.</t>
    </r>
    <r>
      <rPr>
        <sz val="11"/>
        <color rgb="FF000000"/>
        <rFont val="Calibri"/>
      </rPr>
      <t xml:space="preserve">
</t>
    </r>
    <r>
      <rPr>
        <sz val="11"/>
        <color rgb="FF000000"/>
        <rFont val="Calibri"/>
      </rPr>
      <t>Select the target content library.</t>
    </r>
    <r>
      <rPr>
        <sz val="11"/>
        <color rgb="FF000000"/>
        <rFont val="Calibri"/>
      </rPr>
      <t xml:space="preserve">
</t>
    </r>
    <r>
      <rPr>
        <sz val="11"/>
        <color rgb="FF000000"/>
        <rFont val="Calibri"/>
      </rPr>
      <t>Select "Actions" then "Edit Settings".</t>
    </r>
    <r>
      <rPr>
        <sz val="11"/>
        <color rgb="FF000000"/>
        <rFont val="Calibri"/>
      </rPr>
      <t xml:space="preserve">
</t>
    </r>
    <r>
      <rPr>
        <sz val="11"/>
        <color rgb="FF000000"/>
        <rFont val="Calibri"/>
      </rPr>
      <t>Click the checkbox to "Enable user authentication for access to this content library".</t>
    </r>
    <r>
      <rPr>
        <sz val="11"/>
        <color rgb="FF000000"/>
        <rFont val="Calibri"/>
      </rPr>
      <t xml:space="preserve">
</t>
    </r>
    <r>
      <rPr>
        <sz val="11"/>
        <color rgb="FF000000"/>
        <rFont val="Calibri"/>
      </rPr>
      <t>Enter and confirm a password for the content library. Click "OK".</t>
    </r>
    <r>
      <rPr>
        <sz val="11"/>
        <color rgb="FF000000"/>
        <rFont val="Calibri"/>
      </rPr>
      <t xml:space="preserve">
</t>
    </r>
    <r>
      <rPr>
        <sz val="11"/>
        <color rgb="FF000000"/>
        <rFont val="Calibri"/>
      </rPr>
      <t>Note: Any subscribed content libraries will need to be updated to enable authentication and provide the password.</t>
    </r>
  </si>
  <si>
    <r>
      <rPr>
        <sz val="11"/>
        <color rgb="FF000000"/>
        <rFont val="Calibri"/>
      </rPr>
      <t>In the vSphere Client, you can create a local or a subscribed content library. By using content libraries, you can store and manage content in one vCenter Server instance. Alternatively, you can distribute content across vCenter Server instances to increase consistency and facilitate the deployment workloads at scale. When publishing a content library it can be protected by requiring authentication for subscribers.</t>
    </r>
  </si>
  <si>
    <r>
      <rPr>
        <sz val="11"/>
        <color rgb="FF000000"/>
        <rFont val="Calibri"/>
      </rPr>
      <t>Note: If Content Libraries are not used, this is not applicable.</t>
    </r>
    <r>
      <rPr>
        <sz val="11"/>
        <color rgb="FF000000"/>
        <rFont val="Calibri"/>
      </rPr>
      <t xml:space="preserve">
</t>
    </r>
    <r>
      <rPr>
        <sz val="11"/>
        <color rgb="FF000000"/>
        <rFont val="Calibri"/>
      </rPr>
      <t>From the vSphere Client, go to Content Libraries.</t>
    </r>
    <r>
      <rPr>
        <sz val="11"/>
        <color rgb="FF000000"/>
        <rFont val="Calibri"/>
      </rPr>
      <t xml:space="preserve">
</t>
    </r>
    <r>
      <rPr>
        <sz val="11"/>
        <color rgb="FF000000"/>
        <rFont val="Calibri"/>
      </rPr>
      <t>Review the "Password Protected" column.</t>
    </r>
    <r>
      <rPr>
        <sz val="11"/>
        <color rgb="FF000000"/>
        <rFont val="Calibri"/>
      </rPr>
      <t xml:space="preserve">
</t>
    </r>
    <r>
      <rPr>
        <sz val="11"/>
        <color rgb="FF000000"/>
        <rFont val="Calibri"/>
      </rPr>
      <t>If a content library is published and is not password protected, this is a finding.</t>
    </r>
  </si>
  <si>
    <t>V-258962</t>
  </si>
  <si>
    <r>
      <rPr>
        <sz val="11"/>
        <rFont val="Calibri"/>
      </rPr>
      <t>The vCenter server must enable the OVF security policy for content libraries.</t>
    </r>
  </si>
  <si>
    <r>
      <rPr>
        <sz val="11"/>
        <color rgb="FF000000"/>
        <rFont val="Calibri"/>
      </rPr>
      <t>From the vSphere Client, go to Content Libraries.</t>
    </r>
    <r>
      <rPr>
        <sz val="11"/>
        <color rgb="FF000000"/>
        <rFont val="Calibri"/>
      </rPr>
      <t xml:space="preserve">
</t>
    </r>
    <r>
      <rPr>
        <sz val="11"/>
        <color rgb="FF000000"/>
        <rFont val="Calibri"/>
      </rPr>
      <t>Select the target content library.</t>
    </r>
    <r>
      <rPr>
        <sz val="11"/>
        <color rgb="FF000000"/>
        <rFont val="Calibri"/>
      </rPr>
      <t xml:space="preserve">
</t>
    </r>
    <r>
      <rPr>
        <sz val="11"/>
        <color rgb="FF000000"/>
        <rFont val="Calibri"/>
      </rPr>
      <t>Select "Actions" then "Edit Settings".</t>
    </r>
    <r>
      <rPr>
        <sz val="11"/>
        <color rgb="FF000000"/>
        <rFont val="Calibri"/>
      </rPr>
      <t xml:space="preserve">
</t>
    </r>
    <r>
      <rPr>
        <sz val="11"/>
        <color rgb="FF000000"/>
        <rFont val="Calibri"/>
      </rPr>
      <t>Click the checkbox to "Apply Security Policy". Click "OK".</t>
    </r>
    <r>
      <rPr>
        <sz val="11"/>
        <color rgb="FF000000"/>
        <rFont val="Calibri"/>
      </rPr>
      <t xml:space="preserve">
</t>
    </r>
    <r>
      <rPr>
        <sz val="11"/>
        <color rgb="FF000000"/>
        <rFont val="Calibri"/>
      </rPr>
      <t>Note: If you disable the security policy of a content library, you cannot reuse the existing OVF items.</t>
    </r>
  </si>
  <si>
    <r>
      <rPr>
        <sz val="11"/>
        <color rgb="FF000000"/>
        <rFont val="Calibri"/>
      </rPr>
      <t>In the vSphere Client, you can create a local or a subscribed content library. By using content libraries, you can store and manage content in one vCenter Server instance. Alternatively, you can distribute content across vCenter Server instances to increase consistency and facilitate the deployment workloads at scale.</t>
    </r>
    <r>
      <rPr>
        <sz val="11"/>
        <color rgb="FF000000"/>
        <rFont val="Calibri"/>
      </rPr>
      <t xml:space="preserve">
</t>
    </r>
    <r>
      <rPr>
        <sz val="11"/>
        <color rgb="FF000000"/>
        <rFont val="Calibri"/>
      </rPr>
      <t>You can protect the OVF items by applying default OVF security policy to a content library. The OVF security policy enforces strict validation on OVF items when you deploy or update the item, import items, or synchronize OVF and OVA templates. To make sure that the OVF and OVA templates are signed by a trusted certificate, you can add the OVF signing certificate from a trusted CA.</t>
    </r>
  </si>
  <si>
    <r>
      <rPr>
        <sz val="11"/>
        <color rgb="FF000000"/>
        <rFont val="Calibri"/>
      </rPr>
      <t>Note: If Content Libraries are not used, this is not applicable.</t>
    </r>
    <r>
      <rPr>
        <sz val="11"/>
        <color rgb="FF000000"/>
        <rFont val="Calibri"/>
      </rPr>
      <t xml:space="preserve">
</t>
    </r>
    <r>
      <rPr>
        <sz val="11"/>
        <color rgb="FF000000"/>
        <rFont val="Calibri"/>
      </rPr>
      <t>From the vSphere Client, go to Content Libraries.</t>
    </r>
    <r>
      <rPr>
        <sz val="11"/>
        <color rgb="FF000000"/>
        <rFont val="Calibri"/>
      </rPr>
      <t xml:space="preserve">
</t>
    </r>
    <r>
      <rPr>
        <sz val="11"/>
        <color rgb="FF000000"/>
        <rFont val="Calibri"/>
      </rPr>
      <t>Review the "Security Policy" column.</t>
    </r>
    <r>
      <rPr>
        <sz val="11"/>
        <color rgb="FF000000"/>
        <rFont val="Calibri"/>
      </rPr>
      <t xml:space="preserve">
</t>
    </r>
    <r>
      <rPr>
        <sz val="11"/>
        <color rgb="FF000000"/>
        <rFont val="Calibri"/>
      </rPr>
      <t>If a content library does not have the "OVF default policy" enabled, this is a finding.</t>
    </r>
  </si>
  <si>
    <t>V-258963</t>
  </si>
  <si>
    <r>
      <rPr>
        <sz val="11"/>
        <rFont val="Calibri"/>
      </rPr>
      <t>The vCenter Server must separate authentication and authorization for administrators.</t>
    </r>
  </si>
  <si>
    <r>
      <rPr>
        <sz val="11"/>
        <color rgb="FF000000"/>
        <rFont val="Calibri"/>
      </rPr>
      <t>To add groups from an identity provider to the local SSO Administrators group, as an example, do the following:</t>
    </r>
    <r>
      <rPr>
        <sz val="11"/>
        <color rgb="FF000000"/>
        <rFont val="Calibri"/>
      </rPr>
      <t xml:space="preserve">
</t>
    </r>
    <r>
      <rPr>
        <sz val="11"/>
        <color rgb="FF000000"/>
        <rFont val="Calibri"/>
      </rPr>
      <t>From the vSphere Client, go to Administration &gt;&gt; Single Sign On &gt;&gt; Groups.</t>
    </r>
    <r>
      <rPr>
        <sz val="11"/>
        <color rgb="FF000000"/>
        <rFont val="Calibri"/>
      </rPr>
      <t xml:space="preserve">
</t>
    </r>
    <r>
      <rPr>
        <sz val="11"/>
        <color rgb="FF000000"/>
        <rFont val="Calibri"/>
      </rPr>
      <t>Select the Administrators group and click "Edit".</t>
    </r>
    <r>
      <rPr>
        <sz val="11"/>
        <color rgb="FF000000"/>
        <rFont val="Calibri"/>
      </rPr>
      <t xml:space="preserve">
</t>
    </r>
    <r>
      <rPr>
        <sz val="11"/>
        <color rgb="FF000000"/>
        <rFont val="Calibri"/>
      </rPr>
      <t>In the "Add Members" section, select the identity source and type the name of the target user/group in the search bar.</t>
    </r>
    <r>
      <rPr>
        <sz val="11"/>
        <color rgb="FF000000"/>
        <rFont val="Calibri"/>
      </rPr>
      <t xml:space="preserve">
</t>
    </r>
    <r>
      <rPr>
        <sz val="11"/>
        <color rgb="FF000000"/>
        <rFont val="Calibri"/>
      </rPr>
      <t>Select the target user/group to add them and click "Save".</t>
    </r>
    <r>
      <rPr>
        <sz val="11"/>
        <color rgb="FF000000"/>
        <rFont val="Calibri"/>
      </rPr>
      <t xml:space="preserve">
</t>
    </r>
    <r>
      <rPr>
        <sz val="11"/>
        <color rgb="FF000000"/>
        <rFont val="Calibri"/>
      </rPr>
      <t>Note: A new SSO group or groups can be created as needed and used to provide authorization to vCenter.</t>
    </r>
    <r>
      <rPr>
        <sz val="11"/>
        <color rgb="FF000000"/>
        <rFont val="Calibri"/>
      </rPr>
      <t xml:space="preserve">
</t>
    </r>
    <r>
      <rPr>
        <sz val="11"/>
        <color rgb="FF000000"/>
        <rFont val="Calibri"/>
      </rPr>
      <t>To remove identity provider users/groups from a role, do the following:</t>
    </r>
    <r>
      <rPr>
        <sz val="11"/>
        <color rgb="FF000000"/>
        <rFont val="Calibri"/>
      </rPr>
      <t xml:space="preserve">
</t>
    </r>
    <r>
      <rPr>
        <sz val="11"/>
        <color rgb="FF000000"/>
        <rFont val="Calibri"/>
      </rPr>
      <t>From the vSphere Client, go to Administration &gt;&gt; Access Control &gt;&gt; Global Permissions.</t>
    </r>
    <r>
      <rPr>
        <sz val="11"/>
        <color rgb="FF000000"/>
        <rFont val="Calibri"/>
      </rPr>
      <t xml:space="preserve">
</t>
    </r>
    <r>
      <rPr>
        <sz val="11"/>
        <color rgb="FF000000"/>
        <rFont val="Calibri"/>
      </rPr>
      <t>Select the offending user/group and click "Delete".</t>
    </r>
    <r>
      <rPr>
        <sz val="11"/>
        <color rgb="FF000000"/>
        <rFont val="Calibri"/>
      </rPr>
      <t xml:space="preserve">
</t>
    </r>
    <r>
      <rPr>
        <sz val="11"/>
        <color rgb="FF000000"/>
        <rFont val="Calibri"/>
      </rPr>
      <t>Note: If permissions are assigned on a specific object, then the role must be updated where it is assigned (for example, at the cluster level).</t>
    </r>
  </si>
  <si>
    <r>
      <rPr>
        <sz val="11"/>
        <color rgb="FF000000"/>
        <rFont val="Calibri"/>
      </rPr>
      <t>Many organizations do both authentication and authorization using a centralized directory service such as Active Directory. Attackers who compromise an identity source can often add themselves to authorization groups, and simply log into systems they should not otherwise have access to. Additionally, reliance on central identity systems means that the administrators of those systems are potentially infrastructure administrators, too, as they can add themselves to infrastructure access groups at will.</t>
    </r>
    <r>
      <rPr>
        <sz val="11"/>
        <color rgb="FF000000"/>
        <rFont val="Calibri"/>
      </rPr>
      <t xml:space="preserve">
</t>
    </r>
    <r>
      <rPr>
        <sz val="11"/>
        <color rgb="FF000000"/>
        <rFont val="Calibri"/>
      </rPr>
      <t>The use of local SSO groups for authorization helps prevent this avenue of attack by allowing the centralized identity source to still authenticate users but moving authorization into vCenter itself.</t>
    </r>
  </si>
  <si>
    <r>
      <rPr>
        <sz val="11"/>
        <color rgb="FF000000"/>
        <rFont val="Calibri"/>
      </rPr>
      <t>From the vSphere Client, go to Administration &gt;&gt; Access Control &gt;&gt; Roles.</t>
    </r>
    <r>
      <rPr>
        <sz val="11"/>
        <color rgb="FF000000"/>
        <rFont val="Calibri"/>
      </rPr>
      <t xml:space="preserve">
</t>
    </r>
    <r>
      <rPr>
        <sz val="11"/>
        <color rgb="FF000000"/>
        <rFont val="Calibri"/>
      </rPr>
      <t>View the Administrator role and any other role providing administrative access to vCenter to verify the users and/or groups assigned to it by clicking on "Usage".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Sort Role | Select Role,Principal,Entity,Propagate,IsGroup | FT -Auto</t>
    </r>
    <r>
      <rPr>
        <sz val="11"/>
        <color rgb="FF000000"/>
        <rFont val="Calibri"/>
      </rPr>
      <t xml:space="preserve">
</t>
    </r>
    <r>
      <rPr>
        <sz val="11"/>
        <color rgb="FF000000"/>
        <rFont val="Calibri"/>
      </rPr>
      <t>If any user or group is directly assigned a role with administrative access to vCenter that is from an identity provider, this is a finding.</t>
    </r>
    <r>
      <rPr>
        <sz val="11"/>
        <color rgb="FF000000"/>
        <rFont val="Calibri"/>
      </rPr>
      <t xml:space="preserve">
</t>
    </r>
    <r>
      <rPr>
        <sz val="11"/>
        <color rgb="FF000000"/>
        <rFont val="Calibri"/>
      </rPr>
      <t>Note: Users and/or groups assigned to roles should be from the "VSPHERE.LOCAL" identity source.</t>
    </r>
  </si>
  <si>
    <t>V-258964</t>
  </si>
  <si>
    <r>
      <rPr>
        <sz val="11"/>
        <rFont val="Calibri"/>
      </rPr>
      <t>The vCenter Server must disable CDP/LLDP on distributed switches.</t>
    </r>
  </si>
  <si>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Properties.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Select the advanced tab and update the "Type" under "Discovery Protocol" to disabled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-Name "DSwitch" | Set-VDSwitch -LinkDiscoveryProtocolOperation "Disabled"</t>
    </r>
  </si>
  <si>
    <r>
      <rPr>
        <sz val="11"/>
        <color rgb="FF000000"/>
        <rFont val="Calibri"/>
      </rPr>
      <t>The vSphere Distributed Virtual Switch can participate in Cisco Discovery Protocol (CDP) or Link Layer Discovery Protocol (LLDP), as a listener, advertiser, or both. The information is sensitive, including IP addresses, system names, software versions, and more. It can be used by an adversary to gain a better understanding of your environment, and to impersonate devices. It is also transmitted unencrypted on the network, and as such the recommendation is to disable it.</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</si>
  <si>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Properties.</t>
    </r>
    <r>
      <rPr>
        <sz val="11"/>
        <color rgb="FF000000"/>
        <rFont val="Calibri"/>
      </rPr>
      <t xml:space="preserve">
</t>
    </r>
    <r>
      <rPr>
        <sz val="11"/>
        <color rgb="FF000000"/>
        <rFont val="Calibri"/>
      </rPr>
      <t>Review the "Discovery Protocol" configuration.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Name,LinkDiscoveryProtocolOperation</t>
    </r>
    <r>
      <rPr>
        <sz val="11"/>
        <color rgb="FF000000"/>
        <rFont val="Calibri"/>
      </rPr>
      <t xml:space="preserve">
</t>
    </r>
    <r>
      <rPr>
        <sz val="11"/>
        <color rgb="FF000000"/>
        <rFont val="Calibri"/>
      </rPr>
      <t>If any distributed switch does not have "Discovery Protocols" disabled, this is a finding.</t>
    </r>
  </si>
  <si>
    <t>V-258965</t>
  </si>
  <si>
    <r>
      <rPr>
        <sz val="11"/>
        <rFont val="Calibri"/>
      </rPr>
      <t>The vCenter Server must remove unauthorized port mirroring sessions on distributed switches.</t>
    </r>
  </si>
  <si>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Port Mirroring.</t>
    </r>
    <r>
      <rPr>
        <sz val="11"/>
        <color rgb="FF000000"/>
        <rFont val="Calibri"/>
      </rPr>
      <t xml:space="preserve">
</t>
    </r>
    <r>
      <rPr>
        <sz val="11"/>
        <color rgb="FF000000"/>
        <rFont val="Calibri"/>
      </rPr>
      <t>Select the unauthorized "Port Mirroring" session and click "Remove". Click "OK".</t>
    </r>
  </si>
  <si>
    <r>
      <rPr>
        <sz val="11"/>
        <color rgb="FF000000"/>
        <rFont val="Calibri"/>
      </rPr>
      <t>The vSphere Distributed Virtual Switch can enable port mirroring sessions allowing traffic to be mirrored from one source to a destination. If port mirroring is configured unknowingly this could allow an attacker to observe network traffic of virtual machines.</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</si>
  <si>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Port Mirroring.</t>
    </r>
    <r>
      <rPr>
        <sz val="11"/>
        <color rgb="FF000000"/>
        <rFont val="Calibri"/>
      </rPr>
      <t xml:space="preserve">
</t>
    </r>
    <r>
      <rPr>
        <sz val="11"/>
        <color rgb="FF000000"/>
        <rFont val="Calibri"/>
      </rPr>
      <t>Review any configured "Port Mirroring" sessions.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Name,@{N="Port Mirroring Sessions";E={$_.ExtensionData.Config.VspanSession.Name}}</t>
    </r>
    <r>
      <rPr>
        <sz val="11"/>
        <color rgb="FF000000"/>
        <rFont val="Calibri"/>
      </rPr>
      <t xml:space="preserve">
</t>
    </r>
    <r>
      <rPr>
        <sz val="11"/>
        <color rgb="FF000000"/>
        <rFont val="Calibri"/>
      </rPr>
      <t>If there are any unauthorized port mirroring sessions configured, this is a finding.</t>
    </r>
  </si>
  <si>
    <t>V-258966</t>
  </si>
  <si>
    <r>
      <rPr>
        <sz val="11"/>
        <rFont val="Calibri"/>
      </rPr>
      <t>The vCenter Server must not override port group settings at the port level on distributed switches.</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</si>
  <si>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Properties.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Select advanced and update all port policies besides "Block Ports" to "disabled"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$spec.Policy = New-Object VMware.Vim.VMwareDVSPortgroupPolicy</t>
    </r>
    <r>
      <rPr>
        <sz val="11"/>
        <color rgb="FF000000"/>
        <rFont val="Calibri"/>
      </rPr>
      <t xml:space="preserve">
</t>
    </r>
    <r>
      <rPr>
        <sz val="11"/>
        <color rgb="FF000000"/>
        <rFont val="Calibri"/>
      </rPr>
      <t>$spec.Policy.VlanOverrideAllowed = $False</t>
    </r>
    <r>
      <rPr>
        <sz val="11"/>
        <color rgb="FF000000"/>
        <rFont val="Calibri"/>
      </rPr>
      <t xml:space="preserve">
</t>
    </r>
    <r>
      <rPr>
        <sz val="11"/>
        <color rgb="FF000000"/>
        <rFont val="Calibri"/>
      </rPr>
      <t>$spec.Policy.UplinkTeamingOverrideAllowed = $False</t>
    </r>
    <r>
      <rPr>
        <sz val="11"/>
        <color rgb="FF000000"/>
        <rFont val="Calibri"/>
      </rPr>
      <t xml:space="preserve">
</t>
    </r>
    <r>
      <rPr>
        <sz val="11"/>
        <color rgb="FF000000"/>
        <rFont val="Calibri"/>
      </rPr>
      <t>$spec.Policy.SecurityPolicyOverrideAllowed = $False</t>
    </r>
    <r>
      <rPr>
        <sz val="11"/>
        <color rgb="FF000000"/>
        <rFont val="Calibri"/>
      </rPr>
      <t xml:space="preserve">
</t>
    </r>
    <r>
      <rPr>
        <sz val="11"/>
        <color rgb="FF000000"/>
        <rFont val="Calibri"/>
      </rPr>
      <t>$spec.Policy.IpfixOverrideAllowed = $False</t>
    </r>
    <r>
      <rPr>
        <sz val="11"/>
        <color rgb="FF000000"/>
        <rFont val="Calibri"/>
      </rPr>
      <t xml:space="preserve">
</t>
    </r>
    <r>
      <rPr>
        <sz val="11"/>
        <color rgb="FF000000"/>
        <rFont val="Calibri"/>
      </rPr>
      <t>$spec.Policy.BlockOverrideAllowed = $True</t>
    </r>
    <r>
      <rPr>
        <sz val="11"/>
        <color rgb="FF000000"/>
        <rFont val="Calibri"/>
      </rPr>
      <t xml:space="preserve">
</t>
    </r>
    <r>
      <rPr>
        <sz val="11"/>
        <color rgb="FF000000"/>
        <rFont val="Calibri"/>
      </rPr>
      <t>$spec.Policy.ShapingOverrideAllowed = $False</t>
    </r>
    <r>
      <rPr>
        <sz val="11"/>
        <color rgb="FF000000"/>
        <rFont val="Calibri"/>
      </rPr>
      <t xml:space="preserve">
</t>
    </r>
    <r>
      <rPr>
        <sz val="11"/>
        <color rgb="FF000000"/>
        <rFont val="Calibri"/>
      </rPr>
      <t>$spec.Policy.VendorConfigOverrideAllowed = $False</t>
    </r>
    <r>
      <rPr>
        <sz val="11"/>
        <color rgb="FF000000"/>
        <rFont val="Calibri"/>
      </rPr>
      <t xml:space="preserve">
</t>
    </r>
    <r>
      <rPr>
        <sz val="11"/>
        <color rgb="FF000000"/>
        <rFont val="Calibri"/>
      </rPr>
      <t>$spec.Policy.TrafficFilterOverrideAllowed = $False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</si>
  <si>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Port-level configuration overrides are disabled by default. Once enabled, this allows for different security settings to be set from what is established at the Port Group level. If overrides are not monitored, anyone who gains access to a VM with a less secure VDS configuration could exploit that broader access.</t>
    </r>
    <r>
      <rPr>
        <sz val="11"/>
        <color rgb="FF000000"/>
        <rFont val="Calibri"/>
      </rPr>
      <t xml:space="preserve">
</t>
    </r>
    <r>
      <rPr>
        <sz val="11"/>
        <color rgb="FF000000"/>
        <rFont val="Calibri"/>
      </rPr>
      <t>If there are cases where particular VMs require unique configurations then a different port group with the required configuration should be created instead of overriding port group settings.</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</si>
  <si>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Properties.</t>
    </r>
    <r>
      <rPr>
        <sz val="11"/>
        <color rgb="FF000000"/>
        <rFont val="Calibri"/>
      </rPr>
      <t xml:space="preserve">
</t>
    </r>
    <r>
      <rPr>
        <sz val="11"/>
        <color rgb="FF000000"/>
        <rFont val="Calibri"/>
      </rPr>
      <t>Review the "Override port policies".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(Get-VDPortgroup).ExtensionData.Config.Policy</t>
    </r>
    <r>
      <rPr>
        <sz val="11"/>
        <color rgb="FF000000"/>
        <rFont val="Calibri"/>
      </rPr>
      <t xml:space="preserve">
</t>
    </r>
    <r>
      <rPr>
        <sz val="11"/>
        <color rgb="FF000000"/>
        <rFont val="Calibri"/>
      </rPr>
      <t>If there are any distributed port groups that allow overridden port policies, this is a finding.</t>
    </r>
    <r>
      <rPr>
        <sz val="11"/>
        <color rgb="FF000000"/>
        <rFont val="Calibri"/>
      </rPr>
      <t xml:space="preserve">
</t>
    </r>
    <r>
      <rPr>
        <sz val="11"/>
        <color rgb="FF000000"/>
        <rFont val="Calibri"/>
      </rPr>
      <t>Note: This does not apply to the "Block Ports" or "Configure reset at disconnect" policies.</t>
    </r>
  </si>
  <si>
    <t>V-258967</t>
  </si>
  <si>
    <r>
      <rPr>
        <sz val="11"/>
        <rFont val="Calibri"/>
      </rPr>
      <t>The vCenter Server must reset port configuration when virtual machines are disconnected.</t>
    </r>
  </si>
  <si>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Properties.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Select advanced and update "Configure reset at disconnect" to be enabled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$spec.Policy = New-Object VMware.Vim.VMwareDVSPortgroupPolicy</t>
    </r>
    <r>
      <rPr>
        <sz val="11"/>
        <color rgb="FF000000"/>
        <rFont val="Calibri"/>
      </rPr>
      <t xml:space="preserve">
</t>
    </r>
    <r>
      <rPr>
        <sz val="11"/>
        <color rgb="FF000000"/>
        <rFont val="Calibri"/>
      </rPr>
      <t>$spec.Policy.PortConfigResetAtDisconnect = $True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</si>
  <si>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Port-level configuration overrides are disabled by default. Once enabled, this allows for different security settings to be set from what is established at the Port Group level. If overrides are not monitored, anyone who gains access to a VM with a less secure VDS configuration could exploit that broader access.</t>
    </r>
    <r>
      <rPr>
        <sz val="11"/>
        <color rgb="FF000000"/>
        <rFont val="Calibri"/>
      </rPr>
      <t xml:space="preserve">
</t>
    </r>
    <r>
      <rPr>
        <sz val="11"/>
        <color rgb="FF000000"/>
        <rFont val="Calibri"/>
      </rPr>
      <t>If any unknown or unauthorized per-port overrides exist and are not discarded when a virtual machine is disconnected from that port then a future virtual machine connected to that port may receive a less secure port.</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</si>
  <si>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Select a distributed port group &gt;&gt; Configure &gt;&gt; Settings &gt;&gt; Properties.</t>
    </r>
    <r>
      <rPr>
        <sz val="11"/>
        <color rgb="FF000000"/>
        <rFont val="Calibri"/>
      </rPr>
      <t xml:space="preserve">
</t>
    </r>
    <r>
      <rPr>
        <sz val="11"/>
        <color rgb="FF000000"/>
        <rFont val="Calibri"/>
      </rPr>
      <t>Review the "Configure reset at disconnect" setting.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(Get-VDPortgroup).ExtensionData.Config.Policy.PortConfigResetAtDisconnect</t>
    </r>
    <r>
      <rPr>
        <sz val="11"/>
        <color rgb="FF000000"/>
        <rFont val="Calibri"/>
      </rPr>
      <t xml:space="preserve">
</t>
    </r>
    <r>
      <rPr>
        <sz val="11"/>
        <color rgb="FF000000"/>
        <rFont val="Calibri"/>
      </rPr>
      <t>If there are any distributed port groups with "Configure reset at disconnect" configured to "disabled" or "False", this is a finding.</t>
    </r>
  </si>
  <si>
    <t>V-258968</t>
  </si>
  <si>
    <r>
      <rPr>
        <sz val="11"/>
        <rFont val="Calibri"/>
      </rPr>
      <t>The vCenter Server must disable Secure Shell (SSH) access.</t>
    </r>
  </si>
  <si>
    <r>
      <rPr>
        <sz val="11"/>
        <color rgb="FF000000"/>
        <rFont val="Calibri"/>
      </rPr>
      <t>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"Access" on the left navigation pane.</t>
    </r>
    <r>
      <rPr>
        <sz val="11"/>
        <color rgb="FF000000"/>
        <rFont val="Calibri"/>
      </rPr>
      <t xml:space="preserve">
</t>
    </r>
    <r>
      <rPr>
        <sz val="11"/>
        <color rgb="FF000000"/>
        <rFont val="Calibri"/>
      </rPr>
      <t>Click "Edit" then disable "Activate SSH Login" and click "OK".</t>
    </r>
  </si>
  <si>
    <r>
      <rPr>
        <sz val="11"/>
        <color rgb="FF000000"/>
        <rFont val="Calibri"/>
      </rPr>
      <t>vCenter Server is delivered as an appliance and is and intended to be managed through the VAMI, vSphere Client, and APIs. SSH is a troubleshooting and support tool and should only be enabled when necessary.</t>
    </r>
  </si>
  <si>
    <r>
      <rPr>
        <sz val="11"/>
        <color rgb="FF000000"/>
        <rFont val="Calibri"/>
      </rPr>
      <t>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"Access" on the left navigation pane.</t>
    </r>
    <r>
      <rPr>
        <sz val="11"/>
        <color rgb="FF000000"/>
        <rFont val="Calibri"/>
      </rPr>
      <t xml:space="preserve">
</t>
    </r>
    <r>
      <rPr>
        <sz val="11"/>
        <color rgb="FF000000"/>
        <rFont val="Calibri"/>
      </rPr>
      <t>If "SSH Login" is not "Deactivated", this is a finding.</t>
    </r>
  </si>
  <si>
    <t>V-258969</t>
  </si>
  <si>
    <r>
      <rPr>
        <sz val="11"/>
        <rFont val="Calibri"/>
      </rPr>
      <t>The vCenter Server must enable data in transit encryption for vSAN.</t>
    </r>
  </si>
  <si>
    <r>
      <rPr>
        <sz val="11"/>
        <color rgb="FF000000"/>
        <rFont val="Calibri"/>
      </rPr>
      <t>From the vSphere Client, go to Host and Clusters.</t>
    </r>
    <r>
      <rPr>
        <sz val="11"/>
        <color rgb="FF000000"/>
        <rFont val="Calibri"/>
      </rPr>
      <t xml:space="preserve">
</t>
    </r>
    <r>
      <rPr>
        <sz val="11"/>
        <color rgb="FF000000"/>
        <rFont val="Calibri"/>
      </rPr>
      <t>Select the vCenter Server &gt;&gt; Select the target cluster &gt;&gt; Configure &gt;&gt; vSAN &gt;&gt; Services &gt;&gt; Data Services.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Enable "Data-In-Transit encryption" and choose a rekey interval suitable for the environment then click "Apply".</t>
    </r>
  </si>
  <si>
    <r>
      <rPr>
        <sz val="11"/>
        <color rgb="FF000000"/>
        <rFont val="Calibri"/>
      </rPr>
      <t>Transit encryption must be enabled to prevent unauthorized disclosure information and to protect the confidentiality of organizational information.</t>
    </r>
    <r>
      <rPr>
        <sz val="11"/>
        <color rgb="FF000000"/>
        <rFont val="Calibri"/>
      </rPr>
      <t xml:space="preserve">
</t>
    </r>
    <r>
      <rPr>
        <sz val="11"/>
        <color rgb="FF000000"/>
        <rFont val="Calibri"/>
      </rPr>
      <t>vSAN data-in-transit encryption has the following characteristics:</t>
    </r>
    <r>
      <rPr>
        <sz val="11"/>
        <color rgb="FF000000"/>
        <rFont val="Calibri"/>
      </rPr>
      <t xml:space="preserve">
</t>
    </r>
    <r>
      <rPr>
        <sz val="11"/>
        <color rgb="FF000000"/>
        <rFont val="Calibri"/>
      </rPr>
      <t>-vSAN uses AES-256 bit encryption on data in transit.</t>
    </r>
    <r>
      <rPr>
        <sz val="11"/>
        <color rgb="FF000000"/>
        <rFont val="Calibri"/>
      </rPr>
      <t xml:space="preserve">
</t>
    </r>
    <r>
      <rPr>
        <sz val="11"/>
        <color rgb="FF000000"/>
        <rFont val="Calibri"/>
      </rPr>
      <t>-Forward secrecy is enforced for vSAN data-in-transit encryption.</t>
    </r>
    <r>
      <rPr>
        <sz val="11"/>
        <color rgb="FF000000"/>
        <rFont val="Calibri"/>
      </rPr>
      <t xml:space="preserve">
</t>
    </r>
    <r>
      <rPr>
        <sz val="11"/>
        <color rgb="FF000000"/>
        <rFont val="Calibri"/>
      </rPr>
      <t>-Traffic between data hosts and witness hosts is encrypted.</t>
    </r>
    <r>
      <rPr>
        <sz val="11"/>
        <color rgb="FF000000"/>
        <rFont val="Calibri"/>
      </rPr>
      <t xml:space="preserve">
</t>
    </r>
    <r>
      <rPr>
        <sz val="11"/>
        <color rgb="FF000000"/>
        <rFont val="Calibri"/>
      </rPr>
      <t>-File service data traffic between the VDFS proxy and VDFS server is encrypted.</t>
    </r>
    <r>
      <rPr>
        <sz val="11"/>
        <color rgb="FF000000"/>
        <rFont val="Calibri"/>
      </rPr>
      <t xml:space="preserve">
</t>
    </r>
    <r>
      <rPr>
        <sz val="11"/>
        <color rgb="FF000000"/>
        <rFont val="Calibri"/>
      </rPr>
      <t>-vSAN file services inter-host connections are encrypted.</t>
    </r>
    <r>
      <rPr>
        <sz val="11"/>
        <color rgb="FF000000"/>
        <rFont val="Calibri"/>
      </rPr>
      <t xml:space="preserve">
</t>
    </r>
    <r>
      <rPr>
        <sz val="11"/>
        <color rgb="FF000000"/>
        <rFont val="Calibri"/>
      </rPr>
      <t>-vSAN uses symmetric keys that are generated dynamically and shared between hosts. Hosts dynamically generate an encryption key when they establish a connection, and they use the key to encrypt all traffic between the hosts. You do not need a key management server to perform data-in-transit encryption.</t>
    </r>
    <r>
      <rPr>
        <sz val="11"/>
        <color rgb="FF000000"/>
        <rFont val="Calibri"/>
      </rPr>
      <t xml:space="preserve">
</t>
    </r>
    <r>
      <rPr>
        <sz val="11"/>
        <color rgb="FF000000"/>
        <rFont val="Calibri"/>
      </rPr>
      <t>Each host is authenticated when it joins the cluster, ensuring connections only to trusted hosts are allowed. When a host is removed from the cluster, it is authentication certificate is removed.</t>
    </r>
    <r>
      <rPr>
        <sz val="11"/>
        <color rgb="FF000000"/>
        <rFont val="Calibri"/>
      </rPr>
      <t xml:space="preserve">
</t>
    </r>
    <r>
      <rPr>
        <sz val="11"/>
        <color rgb="FF000000"/>
        <rFont val="Calibri"/>
      </rPr>
      <t>vSAN data-in-transit encryption is a cluster-wide setting. When enabled, all data and metadata traffic is encrypted as it transits across hosts.</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</si>
  <si>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the vCenter Server &gt;&gt; Select the cluster &gt;&gt; Configure &gt;&gt; vSAN &gt;&gt; Services &gt;&gt; Data Services.</t>
    </r>
    <r>
      <rPr>
        <sz val="11"/>
        <color rgb="FF000000"/>
        <rFont val="Calibri"/>
      </rPr>
      <t xml:space="preserve">
</t>
    </r>
    <r>
      <rPr>
        <sz val="11"/>
        <color rgb="FF000000"/>
        <rFont val="Calibri"/>
      </rPr>
      <t>Review the "Data-in-transit encryption" status.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$vsanclusterconf = Get-VsanView -Id VsanVcClusterConfigSystem-vsan-cluster-config-system</t>
    </r>
    <r>
      <rPr>
        <sz val="11"/>
        <color rgb="FF000000"/>
        <rFont val="Calibri"/>
      </rPr>
      <t xml:space="preserve">
</t>
    </r>
    <r>
      <rPr>
        <sz val="11"/>
        <color rgb="FF000000"/>
        <rFont val="Calibri"/>
      </rPr>
      <t>$vsanclusterconf.VsanClusterGetConfig((Get-Cluster -Name &lt;cluster name&gt;).ExtensionData.MoRef).DataInTransitEncryptionConfig</t>
    </r>
    <r>
      <rPr>
        <sz val="11"/>
        <color rgb="FF000000"/>
        <rFont val="Calibri"/>
      </rPr>
      <t xml:space="preserve">
</t>
    </r>
    <r>
      <rPr>
        <sz val="11"/>
        <color rgb="FF000000"/>
        <rFont val="Calibri"/>
      </rPr>
      <t>Repeat these steps for each vSAN enabled cluster in the environment.</t>
    </r>
    <r>
      <rPr>
        <sz val="11"/>
        <color rgb="FF000000"/>
        <rFont val="Calibri"/>
      </rPr>
      <t xml:space="preserve">
</t>
    </r>
    <r>
      <rPr>
        <sz val="11"/>
        <color rgb="FF000000"/>
        <rFont val="Calibri"/>
      </rPr>
      <t>If "Data-In-Transit encryption" is not enabled, this is a finding.</t>
    </r>
  </si>
  <si>
    <t>V-258970</t>
  </si>
  <si>
    <r>
      <rPr>
        <sz val="11"/>
        <rFont val="Calibri"/>
      </rPr>
      <t>The vCenter STS service must limit the number of maximum concurrent connections permitted.</t>
    </r>
  </si>
  <si>
    <t>vCenter Appliance Secure Token Service (STS)</t>
  </si>
  <si>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Navigate to the &lt;Executor&gt; node with the name of tomcatThreadPool and configure with the value "maxThreads="150"".</t>
    </r>
    <r>
      <rPr>
        <sz val="11"/>
        <color rgb="FF000000"/>
        <rFont val="Calibri"/>
      </rPr>
      <t xml:space="preserve">
</t>
    </r>
    <r>
      <rPr>
        <sz val="11"/>
        <color rgb="FF000000"/>
        <rFont val="Calibri"/>
      </rPr>
      <t>Note: The &lt;Executor&gt; node should be configured similar to the following:</t>
    </r>
    <r>
      <rPr>
        <sz val="11"/>
        <color rgb="FF000000"/>
        <rFont val="Calibri"/>
      </rPr>
      <t xml:space="preserve">
</t>
    </r>
    <r>
      <rPr>
        <sz val="11"/>
        <color rgb="FF000000"/>
        <rFont val="Calibri"/>
      </rPr>
      <t>&lt;Executor maxThreads="150"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</si>
  <si>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In Tomcat, each incoming request requires a thread for the duration of that request. If more simultaneous requests are received than can be handled by the currently available request processing threads, additional threads will be created up to the value of the maxThreads attribute.</t>
    </r>
    <r>
      <rPr>
        <sz val="11"/>
        <color rgb="FF000000"/>
        <rFont val="Calibri"/>
      </rPr>
      <t xml:space="preserve">
</t>
    </r>
    <r>
      <rPr>
        <sz val="11"/>
        <color rgb="FF000000"/>
        <rFont val="Calibri"/>
      </rPr>
      <t>Satisfies: SRG-APP-000001-AS-000001, SRG-APP-000435-AS-000163</t>
    </r>
  </si>
  <si>
    <r>
      <rPr>
        <sz val="11"/>
        <color rgb="FF000000"/>
        <rFont val="Calibri"/>
      </rPr>
      <t>At the command prompt, run the following command:</t>
    </r>
    <r>
      <rPr>
        <sz val="11"/>
        <color rgb="FF000000"/>
        <rFont val="Calibri"/>
      </rPr>
      <t xml:space="preserve">
</t>
    </r>
    <r>
      <rPr>
        <sz val="11"/>
        <color rgb="FF000000"/>
        <rFont val="Calibri"/>
      </rPr>
      <t># xmllint --xpath '/Server/Service/Executor[@name="tomcatThreadPool"]/@maxThreads'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maxThreads="150"</t>
    </r>
    <r>
      <rPr>
        <sz val="11"/>
        <color rgb="FF000000"/>
        <rFont val="Calibri"/>
      </rPr>
      <t xml:space="preserve">
</t>
    </r>
    <r>
      <rPr>
        <sz val="11"/>
        <color rgb="FF000000"/>
        <rFont val="Calibri"/>
      </rPr>
      <t>If the output does not match the expected result, this is a finding.</t>
    </r>
  </si>
  <si>
    <t>V-258972</t>
  </si>
  <si>
    <r>
      <rPr>
        <sz val="11"/>
        <rFont val="Calibri"/>
      </rPr>
      <t>The vCenter STS service cookies must have secure flag set.</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</si>
  <si>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Navigate to the &lt;session-config&gt; node and configure the &lt;secure&gt; setting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</si>
  <si>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a cookie in clear text.</t>
    </r>
    <r>
      <rPr>
        <sz val="11"/>
        <color rgb="FF000000"/>
        <rFont val="Calibri"/>
      </rPr>
      <t xml:space="preserve">
</t>
    </r>
    <r>
      <rPr>
        <sz val="11"/>
        <color rgb="FF000000"/>
        <rFont val="Calibri"/>
      </rPr>
      <t>By setting the secure flag, the browser will prevent the transmission of a cookie over an unencrypted channel.</t>
    </r>
  </si>
  <si>
    <r>
      <rPr>
        <sz val="11"/>
        <color rgb="FF000000"/>
        <rFont val="Calibri"/>
      </rPr>
      <t>At the command prompt, run the following command:</t>
    </r>
    <r>
      <rPr>
        <sz val="11"/>
        <color rgb="FF000000"/>
        <rFont val="Calibri"/>
      </rPr>
      <t xml:space="preserve">
</t>
    </r>
    <r>
      <rPr>
        <sz val="11"/>
        <color rgb="FF000000"/>
        <rFont val="Calibri"/>
      </rPr>
      <t># xmllint --format /usr/lib/vmware-sso/vmware-sts/conf/web.xml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</si>
  <si>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V-258973</t>
  </si>
  <si>
    <r>
      <rPr>
        <sz val="11"/>
        <rFont val="Calibri"/>
      </rPr>
      <t>The vCenter STS service must initiate session logging upon startup.</t>
    </r>
  </si>
  <si>
    <r>
      <rPr>
        <sz val="11"/>
        <color rgb="FF000000"/>
        <rFont val="Calibri"/>
      </rPr>
      <t>Navigate to and open:</t>
    </r>
    <r>
      <rPr>
        <sz val="11"/>
        <color rgb="FF000000"/>
        <rFont val="Calibri"/>
      </rPr>
      <t xml:space="preserve">
</t>
    </r>
    <r>
      <rPr>
        <sz val="11"/>
        <color rgb="FF000000"/>
        <rFont val="Calibri"/>
      </rPr>
      <t>/etc/vmware/vmware-vmon/svcCfgfiles/sts-lin.json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"%VMWARE_LOG_DIR%/vmware/sso/sts-runtime.log",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</si>
  <si>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Logging must be started as soon as possible when a service starts and as late as possible when a service is stopped. Many forms of suspicious actions can be detected by analyzing logs for unexpected service starts and stops. Also, by starting to log immediately after a service starts, it becomes more difficult for suspicious activity to go unlogged.</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</si>
  <si>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/etc/vmware/vmware-vmon/svcCfgfiles/sts-lin.json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 "%VMWARE_LOG_DIR%/vmware/sso/sts-runtime.log",</t>
    </r>
    <r>
      <rPr>
        <sz val="11"/>
        <color rgb="FF000000"/>
        <rFont val="Calibri"/>
      </rPr>
      <t xml:space="preserve">
</t>
    </r>
    <r>
      <rPr>
        <sz val="11"/>
        <color rgb="FF000000"/>
        <rFont val="Calibri"/>
      </rPr>
      <t>If no log file is specified for the "StreamRedirectFile" setting, this is a finding.</t>
    </r>
  </si>
  <si>
    <t>V-258974</t>
  </si>
  <si>
    <r>
      <rPr>
        <sz val="11"/>
        <rFont val="Calibri"/>
      </rPr>
      <t>The vCenter STS service must produce log records containing sufficient information regarding event details.</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</si>
  <si>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pattern="%t %I [Request] &amp;quot;%{User-Agent}i&amp;quot; %{X-Forwarded-For}i/%h:%{remote}p %l %u to local %{local}p - &amp;quot;%r&amp;quot; %H %m %U%q [Response] %s - %b bytes [Perf] process %Dms / commit %Fms / conn [%X]"</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</si>
  <si>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SRG-APP-000095-AS-000056, SRG-APP-000016-AS-000013, SRG-APP-000096-AS-000059, SRG-APP-000097-AS-000060, SRG-APP-000098-AS-000061, SRG-APP-000099-AS-000062, SRG-APP-000100-AS-000063, SRG-APP-000080-AS-000045, SRG-APP-000089-AS-000050, SRG-APP-000090-AS-000051, SRG-APP-000091-AS-000052, SRG-APP-000343-AS-000030, SRG-APP-000375-AS-000211, SRG-APP-000495-AS-000220, SRG-APP-000499-AS-000224, SRG-APP-000503-AS-000228</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</si>
  <si>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/usr/lib/vmware-sso/vmware-sts/conf/server.xml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pattern="%t %I [Request] &amp;quot;%{User-Agent}i&amp;quot; %{X-Forwarded-For}i/%h:%{remote}p %l %u to local %{local}p - &amp;quot;%r&amp;quot; %H %m %U%q [Response] %s - %b bytes [Perf] process %Dms / commit %Fms / conn [%X]"</t>
    </r>
    <r>
      <rPr>
        <sz val="11"/>
        <color rgb="FF000000"/>
        <rFont val="Calibri"/>
      </rPr>
      <t xml:space="preserve">
</t>
    </r>
    <r>
      <rPr>
        <sz val="11"/>
        <color rgb="FF000000"/>
        <rFont val="Calibri"/>
      </rPr>
      <t>Required elements:</t>
    </r>
    <r>
      <rPr>
        <sz val="11"/>
        <color rgb="FF000000"/>
        <rFont val="Calibri"/>
      </rPr>
      <t xml:space="preserve">
</t>
    </r>
    <r>
      <rPr>
        <sz val="11"/>
        <color rgb="FF000000"/>
        <rFont val="Calibri"/>
      </rPr>
      <t>%h %{X-Forwarded-For}i %l %t %u &amp;quot;%r&amp;quot; %s %b</t>
    </r>
    <r>
      <rPr>
        <sz val="11"/>
        <color rgb="FF000000"/>
        <rFont val="Calibri"/>
      </rPr>
      <t xml:space="preserve">
</t>
    </r>
    <r>
      <rPr>
        <sz val="11"/>
        <color rgb="FF000000"/>
        <rFont val="Calibri"/>
      </rPr>
      <t>If the log pattern does not contain the required elements in any order, this is a finding.</t>
    </r>
  </si>
  <si>
    <t>V-258975</t>
  </si>
  <si>
    <r>
      <rPr>
        <sz val="11"/>
        <rFont val="Calibri"/>
      </rPr>
      <t>The vCenter STS service logs folder permissions must be set correctly.</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</si>
  <si>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sts:lwis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</si>
  <si>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One of the first steps an attacker will take is the modification or deletion of log records to cover tracks and prolong discovery. The web server must protect the log data from unauthorized modification.</t>
    </r>
    <r>
      <rPr>
        <sz val="11"/>
        <color rgb="FF000000"/>
        <rFont val="Calibri"/>
      </rPr>
      <t xml:space="preserve">
</t>
    </r>
    <r>
      <rPr>
        <sz val="11"/>
        <color rgb="FF000000"/>
        <rFont val="Calibri"/>
      </rPr>
      <t>Satisfies: SRG-APP-000118-AS-000078, SRG-APP-000119-AS-000079, SRG-APP-000120-AS-000080</t>
    </r>
  </si>
  <si>
    <r>
      <rPr>
        <sz val="11"/>
        <color rgb="FF000000"/>
        <rFont val="Calibri"/>
      </rPr>
      <t>At the command prompt, run the following command:</t>
    </r>
    <r>
      <rPr>
        <sz val="11"/>
        <color rgb="FF000000"/>
        <rFont val="Calibri"/>
      </rPr>
      <t xml:space="preserve">
</t>
    </r>
    <r>
      <rPr>
        <sz val="11"/>
        <color rgb="FF000000"/>
        <rFont val="Calibri"/>
      </rPr>
      <t># find /var/log/vmware/sso/ -xdev ! -name lookupsvc-init.log ! -name sts-prestart.log -type f -a '(' -perm -o+w -o -not -user sts -o -not -group lwis ')' -exec ls -ld {} \;</t>
    </r>
    <r>
      <rPr>
        <sz val="11"/>
        <color rgb="FF000000"/>
        <rFont val="Calibri"/>
      </rPr>
      <t xml:space="preserve">
</t>
    </r>
    <r>
      <rPr>
        <sz val="11"/>
        <color rgb="FF000000"/>
        <rFont val="Calibri"/>
      </rPr>
      <t>If any files are returned, this is a finding.</t>
    </r>
  </si>
  <si>
    <t>V-258976</t>
  </si>
  <si>
    <r>
      <rPr>
        <sz val="11"/>
        <rFont val="Calibri"/>
      </rPr>
      <t>The vCenter STS service must limit privileges for creating or modifying hosted application shared files.</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</si>
  <si>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Navigate to the &lt;Server&gt; node and add or update the "org.apache.catalina.security.SecurityListener" as follows:</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</si>
  <si>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Application servers have the ability to specify that the hosted applications use shared libraries. The application server must have a capability to divide roles based upon duties wherein one project user (such as a developer) cannot modify the shared library code of another project user. The application server must also be able to specify that nonprivileged users cannot modify any shared library code at all.</t>
    </r>
    <r>
      <rPr>
        <sz val="11"/>
        <color rgb="FF000000"/>
        <rFont val="Calibri"/>
      </rPr>
      <t xml:space="preserve">
</t>
    </r>
    <r>
      <rPr>
        <sz val="11"/>
        <color rgb="FF000000"/>
        <rFont val="Calibri"/>
      </rPr>
      <t>Ensuring the Security Lifecycle Listener element is uncommented and sets a minimum Umask value will allow the server to perform a number of security checks when starting and prevent the service from starting if they fail.</t>
    </r>
  </si>
  <si>
    <r>
      <rPr>
        <sz val="11"/>
        <color rgb="FF000000"/>
        <rFont val="Calibri"/>
      </rPr>
      <t>At the command prompt, run the following command:</t>
    </r>
    <r>
      <rPr>
        <sz val="11"/>
        <color rgb="FF000000"/>
        <rFont val="Calibri"/>
      </rPr>
      <t xml:space="preserve">
</t>
    </r>
    <r>
      <rPr>
        <sz val="11"/>
        <color rgb="FF000000"/>
        <rFont val="Calibri"/>
      </rPr>
      <t># xmllint --xpath '/Server/Listener[@className="org.apache.catalina.security.SecurityListener"]' /usr/lib/vmware-sso/vmware-sts/conf/server.xml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If the "org.apache.catalina.security.SecurityListener" listener is not present, this is a finding.</t>
    </r>
    <r>
      <rPr>
        <sz val="11"/>
        <color rgb="FF000000"/>
        <rFont val="Calibri"/>
      </rPr>
      <t xml:space="preserve">
</t>
    </r>
    <r>
      <rPr>
        <sz val="11"/>
        <color rgb="FF000000"/>
        <rFont val="Calibri"/>
      </rPr>
      <t>If the "org.apache.catalina.security.SecurityListener" listener is configured with a "minimumUmask" and is not "0007", this is a finding.</t>
    </r>
  </si>
  <si>
    <t>V-258977</t>
  </si>
  <si>
    <r>
      <rPr>
        <sz val="11"/>
        <rFont val="Calibri"/>
      </rPr>
      <t>The vCenter STS service must disable stack tracing.</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</si>
  <si>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Note: If "allowTrace" is not present, it defaults to 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</si>
  <si>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Stack tracing provides debugging information from the application call stacks when a runtime error is encountered. If stack tracing is left enabled, Tomcat will provide this call stack information to the requestor, which could result in the loss of sensitive information or data that could be used to compromise the system.</t>
    </r>
  </si>
  <si>
    <r>
      <rPr>
        <sz val="11"/>
        <color rgb="FF000000"/>
        <rFont val="Calibri"/>
      </rPr>
      <t>At the command prompt, run the following command:</t>
    </r>
    <r>
      <rPr>
        <sz val="11"/>
        <color rgb="FF000000"/>
        <rFont val="Calibri"/>
      </rPr>
      <t xml:space="preserve">
</t>
    </r>
    <r>
      <rPr>
        <sz val="11"/>
        <color rgb="FF000000"/>
        <rFont val="Calibri"/>
      </rPr>
      <t># xmllint --xpath "//Connector[@allowTrace = 'true']"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</si>
  <si>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V-258978</t>
  </si>
  <si>
    <r>
      <rPr>
        <sz val="11"/>
        <rFont val="Calibri"/>
      </rPr>
      <t>The vCenter STS service must be configured to use a specified IP address and port.</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</si>
  <si>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The STS service has 2 connectors with the below pairs of ports and addresses.</t>
    </r>
    <r>
      <rPr>
        <sz val="11"/>
        <color rgb="FF000000"/>
        <rFont val="Calibri"/>
      </rPr>
      <t xml:space="preserve">
</t>
    </r>
    <r>
      <rPr>
        <sz val="11"/>
        <color rgb="FF000000"/>
        <rFont val="Calibri"/>
      </rPr>
      <t>Navigate to the target &lt;Connector&gt; node and configure the port and address as follows.</t>
    </r>
    <r>
      <rPr>
        <sz val="11"/>
        <color rgb="FF000000"/>
        <rFont val="Calibri"/>
      </rPr>
      <t xml:space="preserve">
</t>
    </r>
    <r>
      <rPr>
        <sz val="11"/>
        <color rgb="FF000000"/>
        <rFont val="Calibri"/>
      </rPr>
      <t>port="${bio-custom.http.port}"</t>
    </r>
    <r>
      <rPr>
        <sz val="11"/>
        <color rgb="FF000000"/>
        <rFont val="Calibri"/>
      </rPr>
      <t xml:space="preserve">
</t>
    </r>
    <r>
      <rPr>
        <sz val="11"/>
        <color rgb="FF000000"/>
        <rFont val="Calibri"/>
      </rPr>
      <t>address="localhost"</t>
    </r>
    <r>
      <rPr>
        <sz val="11"/>
        <color rgb="FF000000"/>
        <rFont val="Calibri"/>
      </rPr>
      <t xml:space="preserve">
</t>
    </r>
    <r>
      <rPr>
        <sz val="11"/>
        <color rgb="FF000000"/>
        <rFont val="Calibri"/>
      </rPr>
      <t>port="${bio-ssl-localhost.https.port}"</t>
    </r>
    <r>
      <rPr>
        <sz val="11"/>
        <color rgb="FF000000"/>
        <rFont val="Calibri"/>
      </rPr>
      <t xml:space="preserve">
</t>
    </r>
    <r>
      <rPr>
        <sz val="11"/>
        <color rgb="FF000000"/>
        <rFont val="Calibri"/>
      </rPr>
      <t>address="localhost"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r>
      <rPr>
        <sz val="11"/>
        <color rgb="FF000000"/>
        <rFont val="Calibri"/>
      </rPr>
      <t xml:space="preserve">
</t>
    </r>
    <r>
      <rPr>
        <sz val="11"/>
        <color rgb="FF000000"/>
        <rFont val="Calibri"/>
      </rPr>
      <t>Note: The connector with port="${bio-ssl-clientauth.https.port}" should not have address set.</t>
    </r>
  </si>
  <si>
    <r>
      <rPr>
        <sz val="11"/>
        <color rgb="FF000000"/>
        <rFont val="Calibri"/>
      </rPr>
      <t>The server must be configured to listen on a specified IP address and port. Without specifying an IP address and port for server to use, the server will listen on all IP addresses available.</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</si>
  <si>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At the command prompt, run the following command:</t>
    </r>
    <r>
      <rPr>
        <sz val="11"/>
        <color rgb="FF000000"/>
        <rFont val="Calibri"/>
      </rPr>
      <t xml:space="preserve">
</t>
    </r>
    <r>
      <rPr>
        <sz val="11"/>
        <color rgb="FF000000"/>
        <rFont val="Calibri"/>
      </rPr>
      <t># xmllint --xpath '//Connector[not(@port = "${bio-ssl-clientauth.https.port}") and (@port = "0" or not(@address))]'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</si>
  <si>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V-258979</t>
  </si>
  <si>
    <r>
      <rPr>
        <sz val="11"/>
        <rFont val="Calibri"/>
      </rPr>
      <t>The vCenter STS service must be configured to limit data exposure between applications.</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</si>
  <si>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</si>
  <si>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If RECYCLE_FACADES is true or if a security manager is in use, a new facade object will be created for each request. This reduces the chances that a bug in an application might expose data from one request to another.</t>
    </r>
  </si>
  <si>
    <r>
      <rPr>
        <sz val="11"/>
        <color rgb="FF000000"/>
        <rFont val="Calibri"/>
      </rPr>
      <t>At the command line, run the following command:</t>
    </r>
    <r>
      <rPr>
        <sz val="11"/>
        <color rgb="FF000000"/>
        <rFont val="Calibri"/>
      </rPr>
      <t xml:space="preserve">
</t>
    </r>
    <r>
      <rPr>
        <sz val="11"/>
        <color rgb="FF000000"/>
        <rFont val="Calibri"/>
      </rPr>
      <t># grep RECYCLE_FACADES /usr/lib/vmware-sso/vmware-sts/conf/catalina.properties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If "org.apache.catalina.connector.RECYCLE_FACADES" is not set to "true", this is a finding.</t>
    </r>
    <r>
      <rPr>
        <sz val="11"/>
        <color rgb="FF000000"/>
        <rFont val="Calibri"/>
      </rPr>
      <t xml:space="preserve">
</t>
    </r>
    <r>
      <rPr>
        <sz val="11"/>
        <color rgb="FF000000"/>
        <rFont val="Calibri"/>
      </rPr>
      <t>If the "org.apache.catalina.connector.RECYCLE_FACADES" setting does not exist, this is not a finding.</t>
    </r>
  </si>
  <si>
    <t>V-258980</t>
  </si>
  <si>
    <r>
      <rPr>
        <sz val="11"/>
        <rFont val="Calibri"/>
      </rPr>
      <t>The vCenter STS service must be configured to fail to a known safe state if system initialization fails.</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</si>
  <si>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</si>
  <si>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Determining a safe state for failure and weighing that against a potential denial of service for users depends on what type of application the web server is hosting. It is preferable that the service abort startup on any initialization failure rather than continuing in a degraded, and potentially insecure, state.</t>
    </r>
  </si>
  <si>
    <r>
      <rPr>
        <sz val="11"/>
        <color rgb="FF000000"/>
        <rFont val="Calibri"/>
      </rPr>
      <t>At the command line, run the following command:</t>
    </r>
    <r>
      <rPr>
        <sz val="11"/>
        <color rgb="FF000000"/>
        <rFont val="Calibri"/>
      </rPr>
      <t xml:space="preserve">
</t>
    </r>
    <r>
      <rPr>
        <sz val="11"/>
        <color rgb="FF000000"/>
        <rFont val="Calibri"/>
      </rPr>
      <t># grep EXIT_ON_INIT_FAILURE /usr/lib/vmware-sso/vmware-sts/conf/catalina.properties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there are no results, or if the "org.apache.catalina.startup.EXIT_ON_INIT_FAILURE" is not set to "true", this is a finding.</t>
    </r>
  </si>
  <si>
    <t>V-258981</t>
  </si>
  <si>
    <r>
      <rPr>
        <sz val="11"/>
        <rFont val="Calibri"/>
      </rPr>
      <t>The vCenter STS service must set URIEncoding to UTF-8.</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</si>
  <si>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</si>
  <si>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bypass security checks.</t>
    </r>
  </si>
  <si>
    <r>
      <rPr>
        <sz val="11"/>
        <color rgb="FF000000"/>
        <rFont val="Calibri"/>
      </rPr>
      <t>At the command prompt, run the following command:</t>
    </r>
    <r>
      <rPr>
        <sz val="11"/>
        <color rgb="FF000000"/>
        <rFont val="Calibri"/>
      </rPr>
      <t xml:space="preserve">
</t>
    </r>
    <r>
      <rPr>
        <sz val="11"/>
        <color rgb="FF000000"/>
        <rFont val="Calibri"/>
      </rPr>
      <t># xmllint --xpath "//Connector[@URIEncoding != 'UTF-8'] | //Connector[not[@URIEncoding]]"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</si>
  <si>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V-258982</t>
  </si>
  <si>
    <r>
      <rPr>
        <sz val="11"/>
        <rFont val="Calibri"/>
      </rPr>
      <t xml:space="preserve">The vCenter STS service </t>
    </r>
    <r>
      <rPr>
        <sz val="11"/>
        <color rgb="FF000000"/>
        <rFont val="Calibri"/>
      </rPr>
      <t>"</t>
    </r>
    <r>
      <rPr>
        <b/>
        <sz val="11"/>
        <color rgb="FF000000"/>
        <rFont val="Calibri"/>
      </rPr>
      <t>ErrorReportValve showServerInfo</t>
    </r>
    <r>
      <rPr>
        <sz val="11"/>
        <color rgb="FF000000"/>
        <rFont val="Calibri"/>
      </rPr>
      <t>"</t>
    </r>
    <r>
      <rPr>
        <sz val="11"/>
        <color rgb="FF000000"/>
        <rFont val="Calibri"/>
      </rPr>
      <t xml:space="preserve"> must be set to </t>
    </r>
    <r>
      <rPr>
        <sz val="11"/>
        <color rgb="FF000000"/>
        <rFont val="Calibri"/>
      </rPr>
      <t>"</t>
    </r>
    <r>
      <rPr>
        <b/>
        <sz val="11"/>
        <color rgb="FF000000"/>
        <rFont val="Calibri"/>
      </rPr>
      <t>false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</si>
  <si>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or update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</si>
  <si>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The Error Report Valve is a simple error handler for HTTP status codes that will generate and return HTML error pages. It can also be configured to return predefined static HTML pages for specific status codes and/or exception types. Disabling "showServerInfo" will only return the HTTP status code and remove all CSS from the default nonerror-related HTTP responses.</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</si>
  <si>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/usr/lib/vmware-sso/vmware-sts/conf/server.xml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"ErrorReportValve" element is not defined or "showServerInfo" is not set to "false", this is a finding.</t>
    </r>
  </si>
  <si>
    <t>V-258983</t>
  </si>
  <si>
    <r>
      <rPr>
        <sz val="11"/>
        <rFont val="Calibri"/>
      </rPr>
      <t>The vCenter STS service must set an inactive timeout for sessions.</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</si>
  <si>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Navigate to the &lt;session-config&gt; node and configure the &lt;session-timeout&gt;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</si>
  <si>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 set period of inactivity, the web server can make certain that those sessions that are not closed through the user logging out of an application are eventually closed.</t>
    </r>
    <r>
      <rPr>
        <sz val="11"/>
        <color rgb="FF000000"/>
        <rFont val="Calibri"/>
      </rPr>
      <t xml:space="preserve">
</t>
    </r>
    <r>
      <rPr>
        <sz val="11"/>
        <color rgb="FF000000"/>
        <rFont val="Calibri"/>
      </rPr>
      <t>Satisfies: SRG-APP-000295-AS-000263, SRG-APP-000389-AS-000253</t>
    </r>
  </si>
  <si>
    <r>
      <rPr>
        <sz val="11"/>
        <color rgb="FF000000"/>
        <rFont val="Calibri"/>
      </rPr>
      <t>At the command prompt, run the following command:</t>
    </r>
    <r>
      <rPr>
        <sz val="11"/>
        <color rgb="FF000000"/>
        <rFont val="Calibri"/>
      </rPr>
      <t xml:space="preserve">
</t>
    </r>
    <r>
      <rPr>
        <sz val="11"/>
        <color rgb="FF000000"/>
        <rFont val="Calibri"/>
      </rPr>
      <t># xmllint --format /usr/lib/vmware-sso/vmware-sts/conf/web.xml | sed 's/xmlns=".*"//g' | xmllint --xpath '/web-app/session-config/session-timeout'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&lt;session-timeout&gt;30&lt;/session-timeout&gt;</t>
    </r>
    <r>
      <rPr>
        <sz val="11"/>
        <color rgb="FF000000"/>
        <rFont val="Calibri"/>
      </rPr>
      <t xml:space="preserve">
</t>
    </r>
    <r>
      <rPr>
        <sz val="11"/>
        <color rgb="FF000000"/>
        <rFont val="Calibri"/>
      </rPr>
      <t>If the value of "session-timeout" is not "30" or less, or is missing, this is a finding.</t>
    </r>
  </si>
  <si>
    <t>V-258984</t>
  </si>
  <si>
    <r>
      <rPr>
        <sz val="11"/>
        <rFont val="Calibri"/>
      </rPr>
      <t>The vCenter STS service must offload log records onto a different system or media from the system being logged.</t>
    </r>
  </si>
  <si>
    <r>
      <rPr>
        <sz val="11"/>
        <color rgb="FF000000"/>
        <rFont val="Calibri"/>
      </rPr>
      <t>Navigate to and open:</t>
    </r>
    <r>
      <rPr>
        <sz val="11"/>
        <color rgb="FF000000"/>
        <rFont val="Calibri"/>
      </rPr>
      <t xml:space="preserve">
</t>
    </r>
    <r>
      <rPr>
        <sz val="11"/>
        <color rgb="FF000000"/>
        <rFont val="Calibri"/>
      </rPr>
      <t>/etc/vmware-syslog/vmware-services-sso-services.conf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#vmidentity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File="/var/log/vmware/sso/activedirectoryservice.log"</t>
    </r>
    <r>
      <rPr>
        <sz val="11"/>
        <color rgb="FF000000"/>
        <rFont val="Calibri"/>
      </rPr>
      <t xml:space="preserve">
</t>
    </r>
    <r>
      <rPr>
        <sz val="11"/>
        <color rgb="FF000000"/>
        <rFont val="Calibri"/>
      </rPr>
      <t xml:space="preserve">      Tag="activedirectoryservice"</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File="/var/log/vmware/sso/lookupsvc-init.log"</t>
    </r>
    <r>
      <rPr>
        <sz val="11"/>
        <color rgb="FF000000"/>
        <rFont val="Calibri"/>
      </rPr>
      <t xml:space="preserve">
</t>
    </r>
    <r>
      <rPr>
        <sz val="11"/>
        <color rgb="FF000000"/>
        <rFont val="Calibri"/>
      </rPr>
      <t xml:space="preserve">      Tag="ssolookupsvc-init"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File="/var/log/vmware/sso/openidconnect.log"</t>
    </r>
    <r>
      <rPr>
        <sz val="11"/>
        <color rgb="FF000000"/>
        <rFont val="Calibri"/>
      </rPr>
      <t xml:space="preserve">
</t>
    </r>
    <r>
      <rPr>
        <sz val="11"/>
        <color rgb="FF000000"/>
        <rFont val="Calibri"/>
      </rPr>
      <t xml:space="preserve">      Tag="openidconnect"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File="/var/log/vmware/sso/ssoAdminServer.log"</t>
    </r>
    <r>
      <rPr>
        <sz val="11"/>
        <color rgb="FF000000"/>
        <rFont val="Calibri"/>
      </rPr>
      <t xml:space="preserve">
</t>
    </r>
    <r>
      <rPr>
        <sz val="11"/>
        <color rgb="FF000000"/>
        <rFont val="Calibri"/>
      </rPr>
      <t xml:space="preserve">      Tag="ssoadminserver"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File="/var/log/vmware/sso/svcaccountmgmt.log"</t>
    </r>
    <r>
      <rPr>
        <sz val="11"/>
        <color rgb="FF000000"/>
        <rFont val="Calibri"/>
      </rPr>
      <t xml:space="preserve">
</t>
    </r>
    <r>
      <rPr>
        <sz val="11"/>
        <color rgb="FF000000"/>
        <rFont val="Calibri"/>
      </rPr>
      <t xml:space="preserve">      Tag="svcaccountmgmt"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File="/var/log/vmware/sso/tokenservice.log"</t>
    </r>
    <r>
      <rPr>
        <sz val="11"/>
        <color rgb="FF000000"/>
        <rFont val="Calibri"/>
      </rPr>
      <t xml:space="preserve">
</t>
    </r>
    <r>
      <rPr>
        <sz val="11"/>
        <color rgb="FF000000"/>
        <rFont val="Calibri"/>
      </rPr>
      <t xml:space="preserve">      Tag="tokenservice"</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#sts health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File="/var/log/vmware/sso/sts-health-status.log"</t>
    </r>
    <r>
      <rPr>
        <sz val="11"/>
        <color rgb="FF000000"/>
        <rFont val="Calibri"/>
      </rPr>
      <t xml:space="preserve">
</t>
    </r>
    <r>
      <rPr>
        <sz val="11"/>
        <color rgb="FF000000"/>
        <rFont val="Calibri"/>
      </rPr>
      <t xml:space="preserve">      Tag="sts-health-status"</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 [[:digit:]]{1,2}:[[:digit:]]{1,2}:[[:digit:]]{1,2},[[:digit:]]{0,4}"</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#sts runtime log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File="/var/log/vmware/sso/sts-runtime.log.stdout"</t>
    </r>
    <r>
      <rPr>
        <sz val="11"/>
        <color rgb="FF000000"/>
        <rFont val="Calibri"/>
      </rPr>
      <t xml:space="preserve">
</t>
    </r>
    <r>
      <rPr>
        <sz val="11"/>
        <color rgb="FF000000"/>
        <rFont val="Calibri"/>
      </rPr>
      <t xml:space="preserve">      Tag="sts-runtime-stdout"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#sts runtime log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File="/var/log/vmware/sso/sts-runtime.log.stderr"</t>
    </r>
    <r>
      <rPr>
        <sz val="11"/>
        <color rgb="FF000000"/>
        <rFont val="Calibri"/>
      </rPr>
      <t xml:space="preserve">
</t>
    </r>
    <r>
      <rPr>
        <sz val="11"/>
        <color rgb="FF000000"/>
        <rFont val="Calibri"/>
      </rPr>
      <t xml:space="preserve">      Tag="sts-runtime-stderr"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#gclogFile.0.current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File="/var/log/vmware/sso/gclogFile.*.current"</t>
    </r>
    <r>
      <rPr>
        <sz val="11"/>
        <color rgb="FF000000"/>
        <rFont val="Calibri"/>
      </rPr>
      <t xml:space="preserve">
</t>
    </r>
    <r>
      <rPr>
        <sz val="11"/>
        <color rgb="FF000000"/>
        <rFont val="Calibri"/>
      </rPr>
      <t xml:space="preserve">      Tag="gclog"</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startmsg.regex="^[[:digit:]]{4}-[[:digit:]]{1,2}-[[:digit:]]{1,2}T[[:digit:]]{1,2}:[[:digit:]]{1,2}:[[:digit:]]{1,2}.[[:digit:]]{0,3}+[[:digit:]]{0,4}"</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sts default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File="/var/log/vmware/sso/vmware-identity-sts-default.log"</t>
    </r>
    <r>
      <rPr>
        <sz val="11"/>
        <color rgb="FF000000"/>
        <rFont val="Calibri"/>
      </rPr>
      <t xml:space="preserve">
</t>
    </r>
    <r>
      <rPr>
        <sz val="11"/>
        <color rgb="FF000000"/>
        <rFont val="Calibri"/>
      </rPr>
      <t xml:space="preserve">      Tag="sso-identity-sts-default"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sts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File="/var/log/vmware/sso/vmware-identity-sts.log"</t>
    </r>
    <r>
      <rPr>
        <sz val="11"/>
        <color rgb="FF000000"/>
        <rFont val="Calibri"/>
      </rPr>
      <t xml:space="preserve">
</t>
    </r>
    <r>
      <rPr>
        <sz val="11"/>
        <color rgb="FF000000"/>
        <rFont val="Calibri"/>
      </rPr>
      <t xml:space="preserve">      Tag="sso-identity-sts"</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perf</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File="/var/log/vmware/sso/vmware-identity-sts-perf.log"</t>
    </r>
    <r>
      <rPr>
        <sz val="11"/>
        <color rgb="FF000000"/>
        <rFont val="Calibri"/>
      </rPr>
      <t xml:space="preserve">
</t>
    </r>
    <r>
      <rPr>
        <sz val="11"/>
        <color rgb="FF000000"/>
        <rFont val="Calibri"/>
      </rPr>
      <t xml:space="preserve">      Tag="sso-identity-perf"</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prestart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File="/var/log/vmware/sso/sts-prestart.log"</t>
    </r>
    <r>
      <rPr>
        <sz val="11"/>
        <color rgb="FF000000"/>
        <rFont val="Calibri"/>
      </rPr>
      <t xml:space="preserve">
</t>
    </r>
    <r>
      <rPr>
        <sz val="11"/>
        <color rgb="FF000000"/>
        <rFont val="Calibri"/>
      </rPr>
      <t xml:space="preserve">      Tag="sso-identity-prestart"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 idm</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File="/var/log/vmware/sso/vmware-rest-idm.log"</t>
    </r>
    <r>
      <rPr>
        <sz val="11"/>
        <color rgb="FF000000"/>
        <rFont val="Calibri"/>
      </rPr>
      <t xml:space="preserve">
</t>
    </r>
    <r>
      <rPr>
        <sz val="11"/>
        <color rgb="FF000000"/>
        <rFont val="Calibri"/>
      </rPr>
      <t xml:space="preserve">      Tag="sso-rest-idm"</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 vmdir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File="/var/log/vmware/sso/vmware-rest-vmdir.log"</t>
    </r>
    <r>
      <rPr>
        <sz val="11"/>
        <color rgb="FF000000"/>
        <rFont val="Calibri"/>
      </rPr>
      <t xml:space="preserve">
</t>
    </r>
    <r>
      <rPr>
        <sz val="11"/>
        <color rgb="FF000000"/>
        <rFont val="Calibri"/>
      </rPr>
      <t xml:space="preserve">      Tag="sso-rest-vmdir"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 afd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File="/var/log/vmware/sso/vmware-rest-afd.log"</t>
    </r>
    <r>
      <rPr>
        <sz val="11"/>
        <color rgb="FF000000"/>
        <rFont val="Calibri"/>
      </rPr>
      <t xml:space="preserve">
</t>
    </r>
    <r>
      <rPr>
        <sz val="11"/>
        <color rgb="FF000000"/>
        <rFont val="Calibri"/>
      </rPr>
      <t xml:space="preserve">      Tag="sso-rest-afd"</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#websso</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File="/var/log/vmware/sso/websso.log"</t>
    </r>
    <r>
      <rPr>
        <sz val="11"/>
        <color rgb="FF000000"/>
        <rFont val="Calibri"/>
      </rPr>
      <t xml:space="preserve">
</t>
    </r>
    <r>
      <rPr>
        <sz val="11"/>
        <color rgb="FF000000"/>
        <rFont val="Calibri"/>
      </rPr>
      <t xml:space="preserve">      Tag="sso-websso"</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 catalina</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File="/var/log/vmware/sso/tomcat/catalina.*.log"</t>
    </r>
    <r>
      <rPr>
        <sz val="11"/>
        <color rgb="FF000000"/>
        <rFont val="Calibri"/>
      </rPr>
      <t xml:space="preserve">
</t>
    </r>
    <r>
      <rPr>
        <sz val="11"/>
        <color rgb="FF000000"/>
        <rFont val="Calibri"/>
      </rPr>
      <t xml:space="preserve">      Tag="sso-tomcat-catalina"</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 localhost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File="/var/log/vmware/sso/tomcat/localhost.*.log"</t>
    </r>
    <r>
      <rPr>
        <sz val="11"/>
        <color rgb="FF000000"/>
        <rFont val="Calibri"/>
      </rPr>
      <t xml:space="preserve">
</t>
    </r>
    <r>
      <rPr>
        <sz val="11"/>
        <color rgb="FF000000"/>
        <rFont val="Calibri"/>
      </rPr>
      <t xml:space="preserve">      Tag="sso-tomcat-localhost"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 localhost access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File="/var/log/vmware/sso/tomcat/localhost_access.log"</t>
    </r>
    <r>
      <rPr>
        <sz val="11"/>
        <color rgb="FF000000"/>
        <rFont val="Calibri"/>
      </rPr>
      <t xml:space="preserve">
</t>
    </r>
    <r>
      <rPr>
        <sz val="11"/>
        <color rgb="FF000000"/>
        <rFont val="Calibri"/>
      </rPr>
      <t xml:space="preserve">      Tag="sso-tomcat-localhost-access"</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#vmdir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File="/var/log/vmware/vmdir/*.log"</t>
    </r>
    <r>
      <rPr>
        <sz val="11"/>
        <color rgb="FF000000"/>
        <rFont val="Calibri"/>
      </rPr>
      <t xml:space="preserve">
</t>
    </r>
    <r>
      <rPr>
        <sz val="11"/>
        <color rgb="FF000000"/>
        <rFont val="Calibri"/>
      </rPr>
      <t xml:space="preserve">      Tag="vmdir"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#vmafd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File="/var/log/vmware/vmafd/*.log"</t>
    </r>
    <r>
      <rPr>
        <sz val="11"/>
        <color rgb="FF000000"/>
        <rFont val="Calibri"/>
      </rPr>
      <t xml:space="preserve">
</t>
    </r>
    <r>
      <rPr>
        <sz val="11"/>
        <color rgb="FF000000"/>
        <rFont val="Calibri"/>
      </rPr>
      <t xml:space="preserve">      Tag="vmafd"</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</si>
  <si>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and access control or flow control rules invoked.</t>
    </r>
    <r>
      <rPr>
        <sz val="11"/>
        <color rgb="FF000000"/>
        <rFont val="Calibri"/>
      </rPr>
      <t xml:space="preserve">
</t>
    </r>
    <r>
      <rPr>
        <sz val="11"/>
        <color rgb="FF000000"/>
        <rFont val="Calibri"/>
      </rPr>
      <t>Offloading is a common process in information systems with limited log storage capacity.</t>
    </r>
    <r>
      <rPr>
        <sz val="11"/>
        <color rgb="FF000000"/>
        <rFont val="Calibri"/>
      </rPr>
      <t xml:space="preserve">
</t>
    </r>
    <r>
      <rPr>
        <sz val="11"/>
        <color rgb="FF000000"/>
        <rFont val="Calibri"/>
      </rPr>
      <t>Centralized management of log records provides for efficiency in maintenance and management of records, as well as the backup and archiving of those records. Application servers and their related components are required to offload log records onto a different system or media than the system being logged.</t>
    </r>
  </si>
  <si>
    <r>
      <rPr>
        <sz val="11"/>
        <color rgb="FF000000"/>
        <rFont val="Calibri"/>
      </rPr>
      <t>By default, a vmware-services-sso-services.conf rsyslog configuration file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/etc/vmware-syslog/vmware-services-sso-services.conf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#vmidentity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File="/var/log/vmware/sso/activedirectoryservice.log"</t>
    </r>
    <r>
      <rPr>
        <sz val="11"/>
        <color rgb="FF000000"/>
        <rFont val="Calibri"/>
      </rPr>
      <t xml:space="preserve">
</t>
    </r>
    <r>
      <rPr>
        <sz val="11"/>
        <color rgb="FF000000"/>
        <rFont val="Calibri"/>
      </rPr>
      <t xml:space="preserve">      Tag="activedirectoryservice"</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File="/var/log/vmware/sso/lookupsvc-init.log"</t>
    </r>
    <r>
      <rPr>
        <sz val="11"/>
        <color rgb="FF000000"/>
        <rFont val="Calibri"/>
      </rPr>
      <t xml:space="preserve">
</t>
    </r>
    <r>
      <rPr>
        <sz val="11"/>
        <color rgb="FF000000"/>
        <rFont val="Calibri"/>
      </rPr>
      <t xml:space="preserve">      Tag="ssolookupsvc-init"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File="/var/log/vmware/sso/openidconnect.log"</t>
    </r>
    <r>
      <rPr>
        <sz val="11"/>
        <color rgb="FF000000"/>
        <rFont val="Calibri"/>
      </rPr>
      <t xml:space="preserve">
</t>
    </r>
    <r>
      <rPr>
        <sz val="11"/>
        <color rgb="FF000000"/>
        <rFont val="Calibri"/>
      </rPr>
      <t xml:space="preserve">      Tag="openidconnect"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File="/var/log/vmware/sso/ssoAdminServer.log"</t>
    </r>
    <r>
      <rPr>
        <sz val="11"/>
        <color rgb="FF000000"/>
        <rFont val="Calibri"/>
      </rPr>
      <t xml:space="preserve">
</t>
    </r>
    <r>
      <rPr>
        <sz val="11"/>
        <color rgb="FF000000"/>
        <rFont val="Calibri"/>
      </rPr>
      <t xml:space="preserve">      Tag="ssoadminserver"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File="/var/log/vmware/sso/svcaccountmgmt.log"</t>
    </r>
    <r>
      <rPr>
        <sz val="11"/>
        <color rgb="FF000000"/>
        <rFont val="Calibri"/>
      </rPr>
      <t xml:space="preserve">
</t>
    </r>
    <r>
      <rPr>
        <sz val="11"/>
        <color rgb="FF000000"/>
        <rFont val="Calibri"/>
      </rPr>
      <t xml:space="preserve">      Tag="svcaccountmgmt"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File="/var/log/vmware/sso/tokenservice.log"</t>
    </r>
    <r>
      <rPr>
        <sz val="11"/>
        <color rgb="FF000000"/>
        <rFont val="Calibri"/>
      </rPr>
      <t xml:space="preserve">
</t>
    </r>
    <r>
      <rPr>
        <sz val="11"/>
        <color rgb="FF000000"/>
        <rFont val="Calibri"/>
      </rPr>
      <t xml:space="preserve">      Tag="tokenservice"</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startmsg.regex="^[[:digit:]]{4}-[[:digit:]]{1,2}-[[:digit:]]{1,2}T[[:digit:]]{1,2}:[[:digit:]]{1,2}:[[:digit:]]{1,2}.[[:digit:]]{0,3}Z"</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#sts health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File="/var/log/vmware/sso/sts-health-status.log"</t>
    </r>
    <r>
      <rPr>
        <sz val="11"/>
        <color rgb="FF000000"/>
        <rFont val="Calibri"/>
      </rPr>
      <t xml:space="preserve">
</t>
    </r>
    <r>
      <rPr>
        <sz val="11"/>
        <color rgb="FF000000"/>
        <rFont val="Calibri"/>
      </rPr>
      <t xml:space="preserve">      Tag="sts-health-status"</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 [[:digit:]]{1,2}:[[:digit:]]{1,2}:[[:digit:]]{1,2},[[:digit:]]{0,4}"</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#sts runtime log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File="/var/log/vmware/sso/sts-runtime.log.stdout"</t>
    </r>
    <r>
      <rPr>
        <sz val="11"/>
        <color rgb="FF000000"/>
        <rFont val="Calibri"/>
      </rPr>
      <t xml:space="preserve">
</t>
    </r>
    <r>
      <rPr>
        <sz val="11"/>
        <color rgb="FF000000"/>
        <rFont val="Calibri"/>
      </rPr>
      <t xml:space="preserve">      Tag="sts-runtime-stdout"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#sts runtime log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File="/var/log/vmware/sso/sts-runtime.log.stderr"</t>
    </r>
    <r>
      <rPr>
        <sz val="11"/>
        <color rgb="FF000000"/>
        <rFont val="Calibri"/>
      </rPr>
      <t xml:space="preserve">
</t>
    </r>
    <r>
      <rPr>
        <sz val="11"/>
        <color rgb="FF000000"/>
        <rFont val="Calibri"/>
      </rPr>
      <t xml:space="preserve">      Tag="sts-runtime-stderr"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#gclogFile.0.current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File="/var/log/vmware/sso/gclogFile.*.current"</t>
    </r>
    <r>
      <rPr>
        <sz val="11"/>
        <color rgb="FF000000"/>
        <rFont val="Calibri"/>
      </rPr>
      <t xml:space="preserve">
</t>
    </r>
    <r>
      <rPr>
        <sz val="11"/>
        <color rgb="FF000000"/>
        <rFont val="Calibri"/>
      </rPr>
      <t xml:space="preserve">      Tag="gclog"</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startmsg.regex="^[[:digit:]]{4}-[[:digit:]]{1,2}-[[:digit:]]{1,2}T[[:digit:]]{1,2}:[[:digit:]]{1,2}:[[:digit:]]{1,2}.[[:digit:]]{0,3}+[[:digit:]]{0,4}"</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sts default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File="/var/log/vmware/sso/vmware-identity-sts-default.log"</t>
    </r>
    <r>
      <rPr>
        <sz val="11"/>
        <color rgb="FF000000"/>
        <rFont val="Calibri"/>
      </rPr>
      <t xml:space="preserve">
</t>
    </r>
    <r>
      <rPr>
        <sz val="11"/>
        <color rgb="FF000000"/>
        <rFont val="Calibri"/>
      </rPr>
      <t xml:space="preserve">      Tag="sso-identity-sts-default"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sts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File="/var/log/vmware/sso/vmware-identity-sts.log"</t>
    </r>
    <r>
      <rPr>
        <sz val="11"/>
        <color rgb="FF000000"/>
        <rFont val="Calibri"/>
      </rPr>
      <t xml:space="preserve">
</t>
    </r>
    <r>
      <rPr>
        <sz val="11"/>
        <color rgb="FF000000"/>
        <rFont val="Calibri"/>
      </rPr>
      <t xml:space="preserve">      Tag="sso-identity-sts"</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perf</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File="/var/log/vmware/sso/vmware-identity-sts-perf.log"</t>
    </r>
    <r>
      <rPr>
        <sz val="11"/>
        <color rgb="FF000000"/>
        <rFont val="Calibri"/>
      </rPr>
      <t xml:space="preserve">
</t>
    </r>
    <r>
      <rPr>
        <sz val="11"/>
        <color rgb="FF000000"/>
        <rFont val="Calibri"/>
      </rPr>
      <t xml:space="preserve">      Tag="sso-identity-perf"</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#identity prestart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File="/var/log/vmware/sso/sts-prestart.log"</t>
    </r>
    <r>
      <rPr>
        <sz val="11"/>
        <color rgb="FF000000"/>
        <rFont val="Calibri"/>
      </rPr>
      <t xml:space="preserve">
</t>
    </r>
    <r>
      <rPr>
        <sz val="11"/>
        <color rgb="FF000000"/>
        <rFont val="Calibri"/>
      </rPr>
      <t xml:space="preserve">      Tag="sso-identity-prestart"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 idm</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File="/var/log/vmware/sso/vmware-rest-idm.log"</t>
    </r>
    <r>
      <rPr>
        <sz val="11"/>
        <color rgb="FF000000"/>
        <rFont val="Calibri"/>
      </rPr>
      <t xml:space="preserve">
</t>
    </r>
    <r>
      <rPr>
        <sz val="11"/>
        <color rgb="FF000000"/>
        <rFont val="Calibri"/>
      </rPr>
      <t xml:space="preserve">      Tag="sso-rest-idm"</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 vmdir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File="/var/log/vmware/sso/vmware-rest-vmdir.log"</t>
    </r>
    <r>
      <rPr>
        <sz val="11"/>
        <color rgb="FF000000"/>
        <rFont val="Calibri"/>
      </rPr>
      <t xml:space="preserve">
</t>
    </r>
    <r>
      <rPr>
        <sz val="11"/>
        <color rgb="FF000000"/>
        <rFont val="Calibri"/>
      </rPr>
      <t xml:space="preserve">      Tag="sso-rest-vmdir"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 afd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File="/var/log/vmware/sso/vmware-rest-afd.log"</t>
    </r>
    <r>
      <rPr>
        <sz val="11"/>
        <color rgb="FF000000"/>
        <rFont val="Calibri"/>
      </rPr>
      <t xml:space="preserve">
</t>
    </r>
    <r>
      <rPr>
        <sz val="11"/>
        <color rgb="FF000000"/>
        <rFont val="Calibri"/>
      </rPr>
      <t xml:space="preserve">      Tag="sso-rest-afd"</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#websso</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File="/var/log/vmware/sso/websso.log"</t>
    </r>
    <r>
      <rPr>
        <sz val="11"/>
        <color rgb="FF000000"/>
        <rFont val="Calibri"/>
      </rPr>
      <t xml:space="preserve">
</t>
    </r>
    <r>
      <rPr>
        <sz val="11"/>
        <color rgb="FF000000"/>
        <rFont val="Calibri"/>
      </rPr>
      <t xml:space="preserve">      Tag="sso-websso"</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 catalina</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File="/var/log/vmware/sso/tomcat/catalina.*.log"</t>
    </r>
    <r>
      <rPr>
        <sz val="11"/>
        <color rgb="FF000000"/>
        <rFont val="Calibri"/>
      </rPr>
      <t xml:space="preserve">
</t>
    </r>
    <r>
      <rPr>
        <sz val="11"/>
        <color rgb="FF000000"/>
        <rFont val="Calibri"/>
      </rPr>
      <t xml:space="preserve">      Tag="sso-tomcat-catalina"</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 localhost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File="/var/log/vmware/sso/tomcat/localhost.*.log"</t>
    </r>
    <r>
      <rPr>
        <sz val="11"/>
        <color rgb="FF000000"/>
        <rFont val="Calibri"/>
      </rPr>
      <t xml:space="preserve">
</t>
    </r>
    <r>
      <rPr>
        <sz val="11"/>
        <color rgb="FF000000"/>
        <rFont val="Calibri"/>
      </rPr>
      <t xml:space="preserve">      Tag="sso-tomcat-localhost"</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 localhost access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File="/var/log/vmware/sso/tomcat/localhost_access.log"</t>
    </r>
    <r>
      <rPr>
        <sz val="11"/>
        <color rgb="FF000000"/>
        <rFont val="Calibri"/>
      </rPr>
      <t xml:space="preserve">
</t>
    </r>
    <r>
      <rPr>
        <sz val="11"/>
        <color rgb="FF000000"/>
        <rFont val="Calibri"/>
      </rPr>
      <t xml:space="preserve">      Tag="sso-tomcat-localhost-access"</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#vmdir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File="/var/log/vmware/vmdir/*.log"</t>
    </r>
    <r>
      <rPr>
        <sz val="11"/>
        <color rgb="FF000000"/>
        <rFont val="Calibri"/>
      </rPr>
      <t xml:space="preserve">
</t>
    </r>
    <r>
      <rPr>
        <sz val="11"/>
        <color rgb="FF000000"/>
        <rFont val="Calibri"/>
      </rPr>
      <t xml:space="preserve">      Tag="vmdir"</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#vmafd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File="/var/log/vmware/vmafd/*.log"</t>
    </r>
    <r>
      <rPr>
        <sz val="11"/>
        <color rgb="FF000000"/>
        <rFont val="Calibri"/>
      </rPr>
      <t xml:space="preserve">
</t>
    </r>
    <r>
      <rPr>
        <sz val="11"/>
        <color rgb="FF000000"/>
        <rFont val="Calibri"/>
      </rPr>
      <t xml:space="preserve">      Tag="vmafd"</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</si>
  <si>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V-258985</t>
  </si>
  <si>
    <r>
      <rPr>
        <sz val="11"/>
        <rFont val="Calibri"/>
      </rPr>
      <t>The vCenter STS service must limit the amount of time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</si>
  <si>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</si>
  <si>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Denial of service (DoS) is one threat against web servers. Many DoS attacks attempt to consume web server resources in such a way that no more resources are available to satisfy legitimate requests.</t>
    </r>
    <r>
      <rPr>
        <sz val="11"/>
        <color rgb="FF000000"/>
        <rFont val="Calibri"/>
      </rPr>
      <t xml:space="preserve">
</t>
    </r>
    <r>
      <rPr>
        <sz val="11"/>
        <color rgb="FF000000"/>
        <rFont val="Calibri"/>
      </rPr>
      <t>In Tomcat, the "connectionTimeout" attribute sets the number of milliseconds the server will wait after accepting a connection for the request Uniform Resource Identifier (URI) line to be presented. This timeout will also be used when reading the request body (if any). This prevents idle sockets that are not sending HTTP requests from consuming system resources and potentially denying new connections.</t>
    </r>
  </si>
  <si>
    <r>
      <rPr>
        <sz val="11"/>
        <color rgb="FF000000"/>
        <rFont val="Calibri"/>
      </rPr>
      <t>The connection timeout should not be disabled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"//Connector[@connectionTimeout = '-1']"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</si>
  <si>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V-258986</t>
  </si>
  <si>
    <r>
      <rPr>
        <sz val="11"/>
        <rFont val="Calibri"/>
      </rPr>
      <t>The vCenter STS service must limit the number of times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</si>
  <si>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maxKeepAliveRequests="100"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</si>
  <si>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KeepAlive provides long lived HTTP sessions that allow multiple requests to be sent over the same connection. Enabling KeepAlive mitigates the effects of several types of denial-of-service attacks.</t>
    </r>
    <r>
      <rPr>
        <sz val="11"/>
        <color rgb="FF000000"/>
        <rFont val="Calibri"/>
      </rPr>
      <t xml:space="preserve">
</t>
    </r>
    <r>
      <rPr>
        <sz val="11"/>
        <color rgb="FF000000"/>
        <rFont val="Calibri"/>
      </rPr>
      <t>An advantage of KeepAlive is the reduced latency in subsequent requests (no handshaking). However, a disadvantage is that server resources are not available to handle other requests while a connection is maintained between the server and the client.</t>
    </r>
    <r>
      <rPr>
        <sz val="11"/>
        <color rgb="FF000000"/>
        <rFont val="Calibri"/>
      </rPr>
      <t xml:space="preserve">
</t>
    </r>
    <r>
      <rPr>
        <sz val="11"/>
        <color rgb="FF000000"/>
        <rFont val="Calibri"/>
      </rPr>
      <t>Tomcat can be configured to limit the number of subsequent requests that one client can submit to the server over an established connection. This limit helps provide a balance between the advantages of KeepAlive, while not allowing any one connection being held too long by any one client.</t>
    </r>
  </si>
  <si>
    <r>
      <rPr>
        <sz val="11"/>
        <color rgb="FF000000"/>
        <rFont val="Calibri"/>
      </rPr>
      <t>The connection timeout should not be unlimited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"//Connector[@maxKeepAliveRequests = '-1']"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</si>
  <si>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V-258987</t>
  </si>
  <si>
    <r>
      <rPr>
        <sz val="11"/>
        <rFont val="Calibri"/>
      </rPr>
      <t xml:space="preserve">The vCenter STS service must configure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</si>
  <si>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</si>
  <si>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VMware uses the standard Tomcat "SetCharacterEncodingFilter" to provide a layer of defense against character encoding attacks. Filters are Java objects that perform filtering tasks on the request to a resource (a servlet or static content), on the response from a resource, or both.</t>
    </r>
  </si>
  <si>
    <r>
      <rPr>
        <sz val="11"/>
        <color rgb="FF000000"/>
        <rFont val="Calibri"/>
      </rPr>
      <t>At the command prompt, run the following command:</t>
    </r>
    <r>
      <rPr>
        <sz val="11"/>
        <color rgb="FF000000"/>
        <rFont val="Calibri"/>
      </rPr>
      <t xml:space="preserve">
</t>
    </r>
    <r>
      <rPr>
        <sz val="11"/>
        <color rgb="FF000000"/>
        <rFont val="Calibri"/>
      </rPr>
      <t># xmllint --xpath "//*[contains(text(), 'setCharacterEncodingFilter')]/parent::*" /usr/lib/vmware-sso/vmware-sts/conf/web.xml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</si>
  <si>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V-258988</t>
  </si>
  <si>
    <r>
      <rPr>
        <sz val="11"/>
        <rFont val="Calibri"/>
      </rPr>
      <t xml:space="preserve">The vCenter STS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</si>
  <si>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Navigate to the &lt;session-config&gt; node and configure the &lt;http-only&gt;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</si>
  <si>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Cookies are a common way to save session state over the HTTP(S) protocol. If attackers can compromise session data stored in a cookie, they are better able to launch an attack against the server and its applications. When a cookie is tagged with the "HttpOnly" flag, it tells the browser this particular cookie should only be accessed by the originating server. Any attempt to access the cookie from client script is strictly forbidden.</t>
    </r>
  </si>
  <si>
    <r>
      <rPr>
        <sz val="11"/>
        <color rgb="FF000000"/>
        <rFont val="Calibri"/>
      </rPr>
      <t>At the command prompt, run the following command:</t>
    </r>
    <r>
      <rPr>
        <sz val="11"/>
        <color rgb="FF000000"/>
        <rFont val="Calibri"/>
      </rPr>
      <t xml:space="preserve">
</t>
    </r>
    <r>
      <rPr>
        <sz val="11"/>
        <color rgb="FF000000"/>
        <rFont val="Calibri"/>
      </rPr>
      <t># xmllint --format /usr/lib/vmware-sso/vmware-sts/conf/web.xml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</si>
  <si>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V-258989</t>
  </si>
  <si>
    <r>
      <rPr>
        <sz val="11"/>
        <rFont val="Calibri"/>
      </rPr>
      <t xml:space="preserve">The vCenter STS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</si>
  <si>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Navigate to the /&lt;web-apps&gt;/&lt;servlet&gt;/&lt;servlet-class&gt;org.apache.catalina.servlets.DefaultServlet&lt;/servlet-class&gt;/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</si>
  <si>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The default servlet (or DefaultServlet) is a special servlet provided with Tomcat that is called when no other suitable page is found in a particular folder. The DefaultServlet serves static resources as well as directory listings. The DefaultServlet is configured by default with the "readonly" parameter set to "true" where HTTP commands such as "PUT" and "DELETE" are rejected.</t>
    </r>
    <r>
      <rPr>
        <sz val="11"/>
        <color rgb="FF000000"/>
        <rFont val="Calibri"/>
      </rPr>
      <t xml:space="preserve">
</t>
    </r>
    <r>
      <rPr>
        <sz val="11"/>
        <color rgb="FF000000"/>
        <rFont val="Calibri"/>
      </rPr>
      <t>Changing this to "false" allows clients to delete or modify static resources on the server and to upload new resources. DefaultServlet "readonly" must be set to "true", either literally or by absence (default).</t>
    </r>
  </si>
  <si>
    <r>
      <rPr>
        <sz val="11"/>
        <color rgb="FF000000"/>
        <rFont val="Calibri"/>
      </rPr>
      <t>At the command prompt, run the following command:</t>
    </r>
    <r>
      <rPr>
        <sz val="11"/>
        <color rgb="FF000000"/>
        <rFont val="Calibri"/>
      </rPr>
      <t xml:space="preserve">
</t>
    </r>
    <r>
      <rPr>
        <sz val="11"/>
        <color rgb="FF000000"/>
        <rFont val="Calibri"/>
      </rPr>
      <t># xmllint --xpath "//*[contains(text(), 'DefaultServlet')]/parent::*" /usr/lib/vmware-sso/vmware-sts/conf/web.xml</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 xml:space="preserve">      &lt;description&gt;File servlet&lt;/description&gt;</t>
    </r>
    <r>
      <rPr>
        <sz val="11"/>
        <color rgb="FF000000"/>
        <rFont val="Calibri"/>
      </rPr>
      <t xml:space="preserve">
</t>
    </r>
    <r>
      <rPr>
        <sz val="11"/>
        <color rgb="FF000000"/>
        <rFont val="Calibri"/>
      </rPr>
      <t xml:space="preserve">      &lt;servlet-name&gt;FileServlet&lt;/servlet-name&gt;</t>
    </r>
    <r>
      <rPr>
        <sz val="11"/>
        <color rgb="FF000000"/>
        <rFont val="Calibri"/>
      </rPr>
      <t xml:space="preserve">
</t>
    </r>
    <r>
      <rPr>
        <sz val="11"/>
        <color rgb="FF000000"/>
        <rFont val="Calibri"/>
      </rPr>
      <t xml:space="preserve">      &lt;servlet-class&gt;org.apache.catalina.servlets.DefaultServlet&lt;/servlet-class&gt;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If the "readOnly" param-value for the "DefaultServlet" servlet class is set to "false", this is a finding.</t>
    </r>
    <r>
      <rPr>
        <sz val="11"/>
        <color rgb="FF000000"/>
        <rFont val="Calibri"/>
      </rPr>
      <t xml:space="preserve">
</t>
    </r>
    <r>
      <rPr>
        <sz val="11"/>
        <color rgb="FF000000"/>
        <rFont val="Calibri"/>
      </rPr>
      <t>If the "readOnly" param-value does not exist, this is not a finding.</t>
    </r>
  </si>
  <si>
    <t>V-258990</t>
  </si>
  <si>
    <r>
      <rPr>
        <sz val="11"/>
        <rFont val="Calibri"/>
      </rPr>
      <t>The vCenter STS service shutdown port must be disabled.</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</si>
  <si>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Add or modify the setting "base.shutdown.port=-1" in the "catalina.properties" file.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Configure the &lt;Server&gt; node with the value:</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</si>
  <si>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Tomcat by default listens on TCP port 8005 to accept shutdown requests. By connecting to this port and sending the SHUTDOWN command, all applications within Tomcat are halted. The shutdown port is not exposed to the network as it is bound to the loopback interface. Setting the port to "-1" in $CATALINA_BASE/conf/server.xml instructs Tomcat to not listen for the shutdown command.</t>
    </r>
  </si>
  <si>
    <r>
      <rPr>
        <sz val="11"/>
        <color rgb="FF000000"/>
        <rFont val="Calibri"/>
      </rPr>
      <t>At the command prompt, run the following commands:</t>
    </r>
    <r>
      <rPr>
        <sz val="11"/>
        <color rgb="FF000000"/>
        <rFont val="Calibri"/>
      </rPr>
      <t xml:space="preserve">
</t>
    </r>
    <r>
      <rPr>
        <sz val="11"/>
        <color rgb="FF000000"/>
        <rFont val="Calibri"/>
      </rPr>
      <t># xmllint --xpath "//Server/@port" /usr/lib/vmware-sso/vmware-sts/conf/server.xml</t>
    </r>
    <r>
      <rPr>
        <sz val="11"/>
        <color rgb="FF000000"/>
        <rFont val="Calibri"/>
      </rPr>
      <t xml:space="preserve">
</t>
    </r>
    <r>
      <rPr>
        <sz val="11"/>
        <color rgb="FF000000"/>
        <rFont val="Calibri"/>
      </rPr>
      <t># grep 'base.shutdown.port' /usr/lib/vmware-sso/vmware-sts/conf/catalina.properties</t>
    </r>
    <r>
      <rPr>
        <sz val="11"/>
        <color rgb="FF000000"/>
        <rFont val="Calibri"/>
      </rPr>
      <t xml:space="preserve">
</t>
    </r>
    <r>
      <rPr>
        <sz val="11"/>
        <color rgb="FF000000"/>
        <rFont val="Calibri"/>
      </rPr>
      <t>Example results:</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"port" does not equal "${base.shutdown.port}", this is a finding.</t>
    </r>
    <r>
      <rPr>
        <sz val="11"/>
        <color rgb="FF000000"/>
        <rFont val="Calibri"/>
      </rPr>
      <t xml:space="preserve">
</t>
    </r>
    <r>
      <rPr>
        <sz val="11"/>
        <color rgb="FF000000"/>
        <rFont val="Calibri"/>
      </rPr>
      <t>If "base.shutdown.port" does not equal "-1", this is a finding.</t>
    </r>
  </si>
  <si>
    <t>V-258991</t>
  </si>
  <si>
    <r>
      <rPr>
        <sz val="11"/>
        <rFont val="Calibri"/>
      </rPr>
      <t>The vCenter STS service debug parameter must be disabled.</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</si>
  <si>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</si>
  <si>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t>
    </r>
    <r>
      <rPr>
        <sz val="11"/>
        <color rgb="FF000000"/>
        <rFont val="Calibri"/>
      </rPr>
      <t xml:space="preserve">
</t>
    </r>
    <r>
      <rPr>
        <sz val="11"/>
        <color rgb="FF000000"/>
        <rFont val="Calibri"/>
      </rPr>
      <t>Because this information may be placed in logs and general messages during normal operation of the web server, an attacker does not need to cause an error condition to gain this information.</t>
    </r>
  </si>
  <si>
    <r>
      <rPr>
        <sz val="11"/>
        <color rgb="FF000000"/>
        <rFont val="Calibri"/>
      </rPr>
      <t>At the command prompt, run the following command:</t>
    </r>
    <r>
      <rPr>
        <sz val="11"/>
        <color rgb="FF000000"/>
        <rFont val="Calibri"/>
      </rPr>
      <t xml:space="preserve">
</t>
    </r>
    <r>
      <rPr>
        <sz val="11"/>
        <color rgb="FF000000"/>
        <rFont val="Calibri"/>
      </rPr>
      <t># xmllint --format /usr/lib/vmware-sso/vmware-sts/conf/web.xml | sed 's/xmlns=".*"//g' | xmllint --xpath '//param-name[text()="debug"]/parent::init-param'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"debug" parameter is specified and is not "0", this is a finding.</t>
    </r>
    <r>
      <rPr>
        <sz val="11"/>
        <color rgb="FF000000"/>
        <rFont val="Calibri"/>
      </rPr>
      <t xml:space="preserve">
</t>
    </r>
    <r>
      <rPr>
        <sz val="11"/>
        <color rgb="FF000000"/>
        <rFont val="Calibri"/>
      </rPr>
      <t>If the "debug" parameter does not exist, this is not a finding.</t>
    </r>
  </si>
  <si>
    <t>V-258992</t>
  </si>
  <si>
    <r>
      <rPr>
        <sz val="11"/>
        <rFont val="Calibri"/>
      </rPr>
      <t>The vCenter STS service directory listings parameter must be disabled.</t>
    </r>
  </si>
  <si>
    <r>
      <rPr>
        <sz val="11"/>
        <color rgb="FF000000"/>
        <rFont val="Calibri"/>
      </rPr>
      <t>Navigate to and open:</t>
    </r>
    <r>
      <rPr>
        <sz val="11"/>
        <color rgb="FF000000"/>
        <rFont val="Calibri"/>
      </rPr>
      <t xml:space="preserve">
</t>
    </r>
    <r>
      <rPr>
        <sz val="11"/>
        <color rgb="FF000000"/>
        <rFont val="Calibri"/>
      </rPr>
      <t>/usr/lib/vmware-sso/vmware-sts/conf/web.xml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</si>
  <si>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Ensuring that directory listing is disabled is one approach to mitigating the vulnerability.</t>
    </r>
    <r>
      <rPr>
        <sz val="11"/>
        <color rgb="FF000000"/>
        <rFont val="Calibri"/>
      </rPr>
      <t xml:space="preserve">
</t>
    </r>
    <r>
      <rPr>
        <sz val="11"/>
        <color rgb="FF000000"/>
        <rFont val="Calibri"/>
      </rPr>
      <t>In Tomcat, directory listing is disabled by default but can be enabled via the "listings" parameter. Ensure this node is not present to have the default effect.</t>
    </r>
  </si>
  <si>
    <r>
      <rPr>
        <sz val="11"/>
        <color rgb="FF000000"/>
        <rFont val="Calibri"/>
      </rPr>
      <t>At the command prompt, run the following command:</t>
    </r>
    <r>
      <rPr>
        <sz val="11"/>
        <color rgb="FF000000"/>
        <rFont val="Calibri"/>
      </rPr>
      <t xml:space="preserve">
</t>
    </r>
    <r>
      <rPr>
        <sz val="11"/>
        <color rgb="FF000000"/>
        <rFont val="Calibri"/>
      </rPr>
      <t># xmllint --format /usr/lib/vmware-sso/vmware-sts/conf/web.xml | sed 's/xmlns=".*"//g' | xmllint --xpath '//param-name[text()="listings"]/parent::init-param'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"listings" parameter is specified and is not "false", this is a finding.</t>
    </r>
    <r>
      <rPr>
        <sz val="11"/>
        <color rgb="FF000000"/>
        <rFont val="Calibri"/>
      </rPr>
      <t xml:space="preserve">
</t>
    </r>
    <r>
      <rPr>
        <sz val="11"/>
        <color rgb="FF000000"/>
        <rFont val="Calibri"/>
      </rPr>
      <t>If the "listings" parameter does not exist, this is not a finding.</t>
    </r>
  </si>
  <si>
    <t>V-258993</t>
  </si>
  <si>
    <r>
      <rPr>
        <sz val="11"/>
        <rFont val="Calibri"/>
      </rPr>
      <t>The vCenter STS service must have Autodeploy disabled.</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</si>
  <si>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Navigate to the &lt;Host&gt; node and configure with the value "autoDeploy="false"".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</si>
  <si>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Tomcat allows auto-deployment of applications while it is running. This can allow untested or malicious applications to be automatically loaded into production. Autodeploy must be disabled in production.</t>
    </r>
  </si>
  <si>
    <r>
      <rPr>
        <sz val="11"/>
        <color rgb="FF000000"/>
        <rFont val="Calibri"/>
      </rPr>
      <t>At the command prompt, run the following command:</t>
    </r>
    <r>
      <rPr>
        <sz val="11"/>
        <color rgb="FF000000"/>
        <rFont val="Calibri"/>
      </rPr>
      <t xml:space="preserve">
</t>
    </r>
    <r>
      <rPr>
        <sz val="11"/>
        <color rgb="FF000000"/>
        <rFont val="Calibri"/>
      </rPr>
      <t># xmllint --xpath "//Host/@autoDeploy"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autoDeploy="false"</t>
    </r>
    <r>
      <rPr>
        <sz val="11"/>
        <color rgb="FF000000"/>
        <rFont val="Calibri"/>
      </rPr>
      <t xml:space="preserve">
</t>
    </r>
    <r>
      <rPr>
        <sz val="11"/>
        <color rgb="FF000000"/>
        <rFont val="Calibri"/>
      </rPr>
      <t>If "autoDeploy" does not equal "false", this is a finding.</t>
    </r>
  </si>
  <si>
    <t>V-258994</t>
  </si>
  <si>
    <r>
      <rPr>
        <sz val="11"/>
        <rFont val="Calibri"/>
      </rPr>
      <t>The vCenter STS service xpoweredBy attribute must be disabled.</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</si>
  <si>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Navigate to the &lt;Connector&gt; node and remove the "xpoweredBy" attribute.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</si>
  <si>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Individual connectors can be configured to display the Tomcat information to clients. This information can be used to identify server versions that can be useful to attackers for identifying vulnerable versions of Tomcat. Individual connectors must be checked for the xpoweredBy attribute to ensure they do not pass server information to clients. The default value for xpoweredBy is "false".</t>
    </r>
  </si>
  <si>
    <r>
      <rPr>
        <sz val="11"/>
        <color rgb="FF000000"/>
        <rFont val="Calibri"/>
      </rPr>
      <t>At the command prompt, run the following command:</t>
    </r>
    <r>
      <rPr>
        <sz val="11"/>
        <color rgb="FF000000"/>
        <rFont val="Calibri"/>
      </rPr>
      <t xml:space="preserve">
</t>
    </r>
    <r>
      <rPr>
        <sz val="11"/>
        <color rgb="FF000000"/>
        <rFont val="Calibri"/>
      </rPr>
      <t># xmllint --xpath "//Connector/@xpoweredBy" /usr/lib/vmware-sso/vmware-sts/conf/server.xml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"xpoweredBy" parameter is specified and is not "false", this is a finding.</t>
    </r>
    <r>
      <rPr>
        <sz val="11"/>
        <color rgb="FF000000"/>
        <rFont val="Calibri"/>
      </rPr>
      <t xml:space="preserve">
</t>
    </r>
    <r>
      <rPr>
        <sz val="11"/>
        <color rgb="FF000000"/>
        <rFont val="Calibri"/>
      </rPr>
      <t>If the "xpoweredBy" parameter does not exist, this is not a finding.</t>
    </r>
  </si>
  <si>
    <t>V-258995</t>
  </si>
  <si>
    <r>
      <rPr>
        <sz val="11"/>
        <rFont val="Calibri"/>
      </rPr>
      <t>The vCenter STS service example applications must be removed.</t>
    </r>
  </si>
  <si>
    <r>
      <rPr>
        <sz val="11"/>
        <color rgb="FF000000"/>
        <rFont val="Calibri"/>
      </rPr>
      <t>At the command prompt, run the following command:</t>
    </r>
    <r>
      <rPr>
        <sz val="11"/>
        <color rgb="FF000000"/>
        <rFont val="Calibri"/>
      </rPr>
      <t xml:space="preserve">
</t>
    </r>
    <r>
      <rPr>
        <sz val="11"/>
        <color rgb="FF000000"/>
        <rFont val="Calibri"/>
      </rPr>
      <t># rm -rf /var/opt/apache-tomcat/webapps/examples</t>
    </r>
  </si>
  <si>
    <r>
      <rPr>
        <sz val="11"/>
        <color rgb="FF000000"/>
        <rFont val="Calibri"/>
      </rPr>
      <t>Tomcat provides example applications, documentation, and other directories in the default installation that do not serve a production use. These files must be deleted.</t>
    </r>
  </si>
  <si>
    <r>
      <rPr>
        <sz val="11"/>
        <color rgb="FF000000"/>
        <rFont val="Calibri"/>
      </rPr>
      <t>At the command prompt, run the following command:</t>
    </r>
    <r>
      <rPr>
        <sz val="11"/>
        <color rgb="FF000000"/>
        <rFont val="Calibri"/>
      </rPr>
      <t xml:space="preserve">
</t>
    </r>
    <r>
      <rPr>
        <sz val="11"/>
        <color rgb="FF000000"/>
        <rFont val="Calibri"/>
      </rPr>
      <t># ls -l /var/opt/apache-tomcat/webapps/examples</t>
    </r>
    <r>
      <rPr>
        <sz val="11"/>
        <color rgb="FF000000"/>
        <rFont val="Calibri"/>
      </rPr>
      <t xml:space="preserve">
</t>
    </r>
    <r>
      <rPr>
        <sz val="11"/>
        <color rgb="FF000000"/>
        <rFont val="Calibri"/>
      </rPr>
      <t>If the examples folder exists or contains any content, this is a finding.</t>
    </r>
  </si>
  <si>
    <t>V-258996</t>
  </si>
  <si>
    <r>
      <rPr>
        <sz val="11"/>
        <rFont val="Calibri"/>
      </rPr>
      <t>The vCenter STS service default ROOT web application must be removed.</t>
    </r>
  </si>
  <si>
    <r>
      <rPr>
        <sz val="11"/>
        <color rgb="FF000000"/>
        <rFont val="Calibri"/>
      </rPr>
      <t>At the command prompt, run the following command:</t>
    </r>
    <r>
      <rPr>
        <sz val="11"/>
        <color rgb="FF000000"/>
        <rFont val="Calibri"/>
      </rPr>
      <t xml:space="preserve">
</t>
    </r>
    <r>
      <rPr>
        <sz val="11"/>
        <color rgb="FF000000"/>
        <rFont val="Calibri"/>
      </rPr>
      <t># rm -rf /var/opt/apache-tomcat/webapps/ROOT/*</t>
    </r>
  </si>
  <si>
    <r>
      <rPr>
        <sz val="11"/>
        <color rgb="FF000000"/>
        <rFont val="Calibri"/>
      </rPr>
      <t>The default ROOT web application includes the version of Tomcat being used, links to Tomcat documentation, examples, FAQs, and mailing lists. The default ROOT web application must be removed from a publicly accessible instance and a more appropriate default page shown to users.</t>
    </r>
  </si>
  <si>
    <r>
      <rPr>
        <sz val="11"/>
        <color rgb="FF000000"/>
        <rFont val="Calibri"/>
      </rPr>
      <t>At the command prompt, run the following command:</t>
    </r>
    <r>
      <rPr>
        <sz val="11"/>
        <color rgb="FF000000"/>
        <rFont val="Calibri"/>
      </rPr>
      <t xml:space="preserve">
</t>
    </r>
    <r>
      <rPr>
        <sz val="11"/>
        <color rgb="FF000000"/>
        <rFont val="Calibri"/>
      </rPr>
      <t># ls -l /var/opt/apache-tomcat/webapps/ROOT</t>
    </r>
    <r>
      <rPr>
        <sz val="11"/>
        <color rgb="FF000000"/>
        <rFont val="Calibri"/>
      </rPr>
      <t xml:space="preserve">
</t>
    </r>
    <r>
      <rPr>
        <sz val="11"/>
        <color rgb="FF000000"/>
        <rFont val="Calibri"/>
      </rPr>
      <t>If the ROOT web application contains any content, this is a finding.</t>
    </r>
  </si>
  <si>
    <t>V-258997</t>
  </si>
  <si>
    <r>
      <rPr>
        <sz val="11"/>
        <rFont val="Calibri"/>
      </rPr>
      <t>The vCenter STS service default documentation must be removed.</t>
    </r>
  </si>
  <si>
    <r>
      <rPr>
        <sz val="11"/>
        <color rgb="FF000000"/>
        <rFont val="Calibri"/>
      </rPr>
      <t>At the command prompt, run the following command:</t>
    </r>
    <r>
      <rPr>
        <sz val="11"/>
        <color rgb="FF000000"/>
        <rFont val="Calibri"/>
      </rPr>
      <t xml:space="preserve">
</t>
    </r>
    <r>
      <rPr>
        <sz val="11"/>
        <color rgb="FF000000"/>
        <rFont val="Calibri"/>
      </rPr>
      <t># rm -rf /var/opt/apache-tomcat/webapps/docs</t>
    </r>
  </si>
  <si>
    <r>
      <rPr>
        <sz val="11"/>
        <color rgb="FF000000"/>
        <rFont val="Calibri"/>
      </rPr>
      <t>Tomcat provides documentation and other directories in the default installation that do not serve a production use. These files must be deleted.</t>
    </r>
  </si>
  <si>
    <r>
      <rPr>
        <sz val="11"/>
        <color rgb="FF000000"/>
        <rFont val="Calibri"/>
      </rPr>
      <t>At the command prompt, run the following command:</t>
    </r>
    <r>
      <rPr>
        <sz val="11"/>
        <color rgb="FF000000"/>
        <rFont val="Calibri"/>
      </rPr>
      <t xml:space="preserve">
</t>
    </r>
    <r>
      <rPr>
        <sz val="11"/>
        <color rgb="FF000000"/>
        <rFont val="Calibri"/>
      </rPr>
      <t># ls -l /var/opt/apache-tomcat/webapps/docs</t>
    </r>
    <r>
      <rPr>
        <sz val="11"/>
        <color rgb="FF000000"/>
        <rFont val="Calibri"/>
      </rPr>
      <t xml:space="preserve">
</t>
    </r>
    <r>
      <rPr>
        <sz val="11"/>
        <color rgb="FF000000"/>
        <rFont val="Calibri"/>
      </rPr>
      <t>If the "docs" folder exists or contains any content, this is a finding.</t>
    </r>
  </si>
  <si>
    <t>V-258998</t>
  </si>
  <si>
    <r>
      <rPr>
        <sz val="11"/>
        <rFont val="Calibri"/>
      </rPr>
      <t>The vCenter STS service files must have permissions in an out-of-the-box state.</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</si>
  <si>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Note: Substitute &lt;file&gt; with the listed file.</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</si>
  <si>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t>
    </r>
  </si>
  <si>
    <r>
      <rPr>
        <sz val="11"/>
        <color rgb="FF000000"/>
        <rFont val="Calibri"/>
      </rPr>
      <t>At the command prompt, run the following command:</t>
    </r>
    <r>
      <rPr>
        <sz val="11"/>
        <color rgb="FF000000"/>
        <rFont val="Calibri"/>
      </rPr>
      <t xml:space="preserve">
</t>
    </r>
    <r>
      <rPr>
        <sz val="11"/>
        <color rgb="FF000000"/>
        <rFont val="Calibri"/>
      </rPr>
      <t># find /usr/lib/vmware-sso/ -xdev -type f -a '(' -perm -o+w -o -not -user root -o -not -group root ')' -exec ls -ld {} \;</t>
    </r>
    <r>
      <rPr>
        <sz val="11"/>
        <color rgb="FF000000"/>
        <rFont val="Calibri"/>
      </rPr>
      <t xml:space="preserve">
</t>
    </r>
    <r>
      <rPr>
        <sz val="11"/>
        <color rgb="FF000000"/>
        <rFont val="Calibri"/>
      </rPr>
      <t>If any files are returned, this is a finding.</t>
    </r>
  </si>
  <si>
    <t>V-258999</t>
  </si>
  <si>
    <r>
      <rPr>
        <sz val="11"/>
        <rFont val="Calibri"/>
      </rPr>
      <t xml:space="preserve">The vCenter STS service must disable </t>
    </r>
    <r>
      <rPr>
        <sz val="11"/>
        <color rgb="FF000000"/>
        <rFont val="Calibri"/>
      </rPr>
      <t>"</t>
    </r>
    <r>
      <rPr>
        <b/>
        <sz val="11"/>
        <color rgb="FF000000"/>
        <rFont val="Calibri"/>
      </rPr>
      <t>ALLOW_BACKSLASH</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</si>
  <si>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</si>
  <si>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When Tomcat is installed behind a proxy configured to only allow access to certain contexts (web applications), an HTTP request containing "/\../" may allow attackers to work around the proxy restrictions using directory traversal attack methods. If "allow_backslash" is "true", the "\" character will be permitted as a path delimiter. The default value for the setting is "false", but Tomcat must always be configured as if no proxy restricting context access was used, and "allow_backslash" should be set to "false" to prevent directory-traversal-style attacks. This setting can create operability issues with noncompliant clients.</t>
    </r>
  </si>
  <si>
    <r>
      <rPr>
        <sz val="11"/>
        <color rgb="FF000000"/>
        <rFont val="Calibri"/>
      </rPr>
      <t>At the command line, run the following command:</t>
    </r>
    <r>
      <rPr>
        <sz val="11"/>
        <color rgb="FF000000"/>
        <rFont val="Calibri"/>
      </rPr>
      <t xml:space="preserve">
</t>
    </r>
    <r>
      <rPr>
        <sz val="11"/>
        <color rgb="FF000000"/>
        <rFont val="Calibri"/>
      </rPr>
      <t># grep ALLOW_BACKSLASH /usr/lib/vmware-sso/vmware-sts/conf/catalina.properties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If "org.apache.catalina.connector.ALLOW_BACKSLASH" is not set to "false", this is a finding.</t>
    </r>
    <r>
      <rPr>
        <sz val="11"/>
        <color rgb="FF000000"/>
        <rFont val="Calibri"/>
      </rPr>
      <t xml:space="preserve">
</t>
    </r>
    <r>
      <rPr>
        <sz val="11"/>
        <color rgb="FF000000"/>
        <rFont val="Calibri"/>
      </rPr>
      <t>If the "org.apache.catalina.connector.ALLOW_BACKSLASH" setting does not exist, this is not a finding.</t>
    </r>
  </si>
  <si>
    <t>V-259000</t>
  </si>
  <si>
    <r>
      <rPr>
        <sz val="11"/>
        <rFont val="Calibri"/>
      </rPr>
      <t xml:space="preserve">The vCenter STS service must enable </t>
    </r>
    <r>
      <rPr>
        <sz val="11"/>
        <color rgb="FF000000"/>
        <rFont val="Calibri"/>
      </rPr>
      <t>"</t>
    </r>
    <r>
      <rPr>
        <b/>
        <sz val="11"/>
        <color rgb="FF000000"/>
        <rFont val="Calibri"/>
      </rPr>
      <t>ENFORCE_ENCODING_IN_GET_WRITER</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</si>
  <si>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</si>
  <si>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Some clients try to guess the character encoding of text media when the mandated default of ISO-8859-1 should be used. Some browsers will interpret as UTF-7 when the characters are safe for ISO-8859-1. This can create the potential for a XSS attack. To defend against this, enforce_encoding_in_get_writer must be set to true.</t>
    </r>
  </si>
  <si>
    <r>
      <rPr>
        <sz val="11"/>
        <color rgb="FF000000"/>
        <rFont val="Calibri"/>
      </rPr>
      <t>At the command line, run the following command:</t>
    </r>
    <r>
      <rPr>
        <sz val="11"/>
        <color rgb="FF000000"/>
        <rFont val="Calibri"/>
      </rPr>
      <t xml:space="preserve">
</t>
    </r>
    <r>
      <rPr>
        <sz val="11"/>
        <color rgb="FF000000"/>
        <rFont val="Calibri"/>
      </rPr>
      <t># grep ENFORCE_ENCODING_IN_GET_WRITER /usr/lib/vmware-sso/vmware-sts/conf/catalina.properties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If "org.apache.catalina.connector.response.ENFORCE_ENCODING_IN_GET_WRITER" is not set to "true", this is a finding.</t>
    </r>
    <r>
      <rPr>
        <sz val="11"/>
        <color rgb="FF000000"/>
        <rFont val="Calibri"/>
      </rPr>
      <t xml:space="preserve">
</t>
    </r>
    <r>
      <rPr>
        <sz val="11"/>
        <color rgb="FF000000"/>
        <rFont val="Calibri"/>
      </rPr>
      <t>If the "org.apache.catalina.connector.response.ENFORCE_ENCODING_IN_GET_WRITER" setting does not exist, this is not a finding.</t>
    </r>
  </si>
  <si>
    <t>V-259001</t>
  </si>
  <si>
    <r>
      <rPr>
        <sz val="11"/>
        <rFont val="Calibri"/>
      </rPr>
      <t>The vCenter STS service manager webapp must be removed.</t>
    </r>
  </si>
  <si>
    <r>
      <rPr>
        <sz val="11"/>
        <color rgb="FF000000"/>
        <rFont val="Calibri"/>
      </rPr>
      <t>At the command prompt, run the following command:</t>
    </r>
    <r>
      <rPr>
        <sz val="11"/>
        <color rgb="FF000000"/>
        <rFont val="Calibri"/>
      </rPr>
      <t xml:space="preserve">
</t>
    </r>
    <r>
      <rPr>
        <sz val="11"/>
        <color rgb="FF000000"/>
        <rFont val="Calibri"/>
      </rPr>
      <t># rm -rf /var/opt/apache-tomcat/webapps/manager</t>
    </r>
  </si>
  <si>
    <r>
      <rPr>
        <sz val="11"/>
        <color rgb="FF000000"/>
        <rFont val="Calibri"/>
      </rPr>
      <t>Tomcat provides management functionality through either a default manager webapp or through local editing of the configuration files. The manager webapp files must be deleted, and administration must be performed through the local editing of the configuration files.</t>
    </r>
  </si>
  <si>
    <r>
      <rPr>
        <sz val="11"/>
        <color rgb="FF000000"/>
        <rFont val="Calibri"/>
      </rPr>
      <t>At the command prompt, run the following command:</t>
    </r>
    <r>
      <rPr>
        <sz val="11"/>
        <color rgb="FF000000"/>
        <rFont val="Calibri"/>
      </rPr>
      <t xml:space="preserve">
</t>
    </r>
    <r>
      <rPr>
        <sz val="11"/>
        <color rgb="FF000000"/>
        <rFont val="Calibri"/>
      </rPr>
      <t># ls -l /var/opt/apache-tomcat/webapps/manager</t>
    </r>
    <r>
      <rPr>
        <sz val="11"/>
        <color rgb="FF000000"/>
        <rFont val="Calibri"/>
      </rPr>
      <t xml:space="preserve">
</t>
    </r>
    <r>
      <rPr>
        <sz val="11"/>
        <color rgb="FF000000"/>
        <rFont val="Calibri"/>
      </rPr>
      <t>If the manager folder exists or contains any content, this is a finding.</t>
    </r>
  </si>
  <si>
    <t>V-259002</t>
  </si>
  <si>
    <r>
      <rPr>
        <sz val="11"/>
        <rFont val="Calibri"/>
      </rPr>
      <t>The vCenter STS service host-manager webapp must be removed.</t>
    </r>
  </si>
  <si>
    <r>
      <rPr>
        <sz val="11"/>
        <color rgb="FF000000"/>
        <rFont val="Calibri"/>
      </rPr>
      <t>At the command prompt, run the following command:</t>
    </r>
    <r>
      <rPr>
        <sz val="11"/>
        <color rgb="FF000000"/>
        <rFont val="Calibri"/>
      </rPr>
      <t xml:space="preserve">
</t>
    </r>
    <r>
      <rPr>
        <sz val="11"/>
        <color rgb="FF000000"/>
        <rFont val="Calibri"/>
      </rPr>
      <t># rm -rf /var/opt/apache-tomcat/webapps/host-manager</t>
    </r>
  </si>
  <si>
    <r>
      <rPr>
        <sz val="11"/>
        <color rgb="FF000000"/>
        <rFont val="Calibri"/>
      </rPr>
      <t>Tomcat provides host management functionality through either a default host-manager webapp or through local editing of the configuration files. The host-manager webapp files must be deleted, and administration must be performed through the local editing of the configuration files.</t>
    </r>
  </si>
  <si>
    <r>
      <rPr>
        <sz val="11"/>
        <color rgb="FF000000"/>
        <rFont val="Calibri"/>
      </rPr>
      <t>At the command prompt, run the following command:</t>
    </r>
    <r>
      <rPr>
        <sz val="11"/>
        <color rgb="FF000000"/>
        <rFont val="Calibri"/>
      </rPr>
      <t xml:space="preserve">
</t>
    </r>
    <r>
      <rPr>
        <sz val="11"/>
        <color rgb="FF000000"/>
        <rFont val="Calibri"/>
      </rPr>
      <t># ls -l /var/opt/apache-tomcat/webapps/host-manager</t>
    </r>
    <r>
      <rPr>
        <sz val="11"/>
        <color rgb="FF000000"/>
        <rFont val="Calibri"/>
      </rPr>
      <t xml:space="preserve">
</t>
    </r>
    <r>
      <rPr>
        <sz val="11"/>
        <color rgb="FF000000"/>
        <rFont val="Calibri"/>
      </rPr>
      <t>If the host-manager folder exists or contains any content, this is a finding.</t>
    </r>
  </si>
  <si>
    <t>V-259003</t>
  </si>
  <si>
    <r>
      <rPr>
        <sz val="11"/>
        <rFont val="Calibri"/>
      </rPr>
      <t>The vCenter ESX Agent Manager service must limit the number of maximum concurrent connections permitted.</t>
    </r>
  </si>
  <si>
    <t>vCenter Appliance ESX Agent Manager (EAM)</t>
  </si>
  <si>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&lt;Executor&gt; node with the name of tomcatThreadPool and configure with the value "maxThreads="300"".</t>
    </r>
    <r>
      <rPr>
        <sz val="11"/>
        <color rgb="FF000000"/>
        <rFont val="Calibri"/>
      </rPr>
      <t xml:space="preserve">
</t>
    </r>
    <r>
      <rPr>
        <sz val="11"/>
        <color rgb="FF000000"/>
        <rFont val="Calibri"/>
      </rPr>
      <t>Note: The &lt;Executor&gt; node should be configured similar to the following:</t>
    </r>
    <r>
      <rPr>
        <sz val="11"/>
        <color rgb="FF000000"/>
        <rFont val="Calibri"/>
      </rPr>
      <t xml:space="preserve">
</t>
    </r>
    <r>
      <rPr>
        <sz val="11"/>
        <color rgb="FF000000"/>
        <rFont val="Calibri"/>
      </rPr>
      <t>&lt;Executor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</si>
  <si>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'/Server/Service/Executor[@name="tomcatThreadPool"]/@maxThreads'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</si>
  <si>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V-259004</t>
  </si>
  <si>
    <r>
      <rPr>
        <sz val="11"/>
        <rFont val="Calibri"/>
      </rPr>
      <t>The vCenter ESX Agent Manager service cookies must have secure flag set.</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</si>
  <si>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&lt;session-config&gt; node and configure the &lt;secure&gt; setting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</si>
  <si>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</si>
  <si>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V-259005</t>
  </si>
  <si>
    <r>
      <rPr>
        <sz val="11"/>
        <rFont val="Calibri"/>
      </rPr>
      <t>The vCenter ESX Agent Manager service must initiate session logging upon startup.</t>
    </r>
  </si>
  <si>
    <r>
      <rPr>
        <sz val="11"/>
        <color rgb="FF000000"/>
        <rFont val="Calibri"/>
      </rPr>
      <t>Navigate to and open:</t>
    </r>
    <r>
      <rPr>
        <sz val="11"/>
        <color rgb="FF000000"/>
        <rFont val="Calibri"/>
      </rPr>
      <t xml:space="preserve">
</t>
    </r>
    <r>
      <rPr>
        <sz val="11"/>
        <color rgb="FF000000"/>
        <rFont val="Calibri"/>
      </rPr>
      <t>/etc/vmware/vmware-vmon/svcCfgfiles/eam.json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"%VMWARE_LOG_DIR%/vmware/eam/jvm.log",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</si>
  <si>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/etc/vmware/vmware-vmon/svcCfgfiles/eam.json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 "%VMWARE_LOG_DIR%/vmware/eam/jvm.log",</t>
    </r>
    <r>
      <rPr>
        <sz val="11"/>
        <color rgb="FF000000"/>
        <rFont val="Calibri"/>
      </rPr>
      <t xml:space="preserve">
</t>
    </r>
    <r>
      <rPr>
        <sz val="11"/>
        <color rgb="FF000000"/>
        <rFont val="Calibri"/>
      </rPr>
      <t>If no log file is specified for the "StreamRedirectFile" setting, this is a finding.</t>
    </r>
  </si>
  <si>
    <t>V-259006</t>
  </si>
  <si>
    <r>
      <rPr>
        <sz val="11"/>
        <rFont val="Calibri"/>
      </rPr>
      <t>The vCenter ESX Agent Manager service must produce log records containing sufficient information regarding event details.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</si>
  <si>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pattern="%h %{X-Forwarded-For}i %l %u %t [%I] &amp;quot;%r&amp;quot; %s %b [Processing time %D msec] &amp;quot;%{User-Agent}i&amp;quot;"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</si>
  <si>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SRG-APP-000095-AS-000056, SRG-APP-000016-AS-000013, SRG-APP-000080-AS-000045, SRG-APP-000089-AS-000050, SRG-APP-000090-AS-000051, SRG-APP-000091-AS-000052, SRG-APP-000096-AS-000059, SRG-APP-000097-AS-000060, SRG-APP-000098-AS-000061, SRG-APP-000099-AS-000062, SRG-APP-000100-AS-000063, SRG-APP-000343-AS-000030, SRG-APP-000375-AS-000211, SRG-APP-000495-AS-000220, SRG-APP-000499-AS-000224, SRG-APP-000503-AS-000228</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</si>
  <si>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/usr/lib/vmware-eam/web/conf/server.xml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pattern="%h %{X-Forwarded-For}i %l %u %t [%I] &amp;quot;%r&amp;quot; %s %b [Processing time %D msec] &amp;quot;%{User-Agent}i&amp;quot;"</t>
    </r>
    <r>
      <rPr>
        <sz val="11"/>
        <color rgb="FF000000"/>
        <rFont val="Calibri"/>
      </rPr>
      <t xml:space="preserve">
</t>
    </r>
    <r>
      <rPr>
        <sz val="11"/>
        <color rgb="FF000000"/>
        <rFont val="Calibri"/>
      </rPr>
      <t>Required elements:</t>
    </r>
    <r>
      <rPr>
        <sz val="11"/>
        <color rgb="FF000000"/>
        <rFont val="Calibri"/>
      </rPr>
      <t xml:space="preserve">
</t>
    </r>
    <r>
      <rPr>
        <sz val="11"/>
        <color rgb="FF000000"/>
        <rFont val="Calibri"/>
      </rPr>
      <t>%h %{X-Forwarded-For}i %l %t %u &amp;quot;%r&amp;quot; %s %b</t>
    </r>
    <r>
      <rPr>
        <sz val="11"/>
        <color rgb="FF000000"/>
        <rFont val="Calibri"/>
      </rPr>
      <t xml:space="preserve">
</t>
    </r>
    <r>
      <rPr>
        <sz val="11"/>
        <color rgb="FF000000"/>
        <rFont val="Calibri"/>
      </rPr>
      <t>If the log pattern does not contain the required elements in any order, this is a finding.</t>
    </r>
  </si>
  <si>
    <t>V-259007</t>
  </si>
  <si>
    <r>
      <rPr>
        <sz val="11"/>
        <rFont val="Calibri"/>
      </rPr>
      <t>The vCenter ESX Agent Manager service logs folder permissions must be set correctly.</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</si>
  <si>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eam:eam &lt;file&gt;</t>
    </r>
    <r>
      <rPr>
        <sz val="11"/>
        <color rgb="FF000000"/>
        <rFont val="Calibri"/>
      </rPr>
      <t xml:space="preserve">
</t>
    </r>
    <r>
      <rPr>
        <sz val="11"/>
        <color rgb="FF000000"/>
        <rFont val="Calibri"/>
      </rPr>
      <t>Note: Substitute &lt;file&gt; with the listed file.</t>
    </r>
  </si>
  <si>
    <r>
      <rPr>
        <sz val="11"/>
        <color rgb="FF000000"/>
        <rFont val="Calibri"/>
      </rPr>
      <t>At the command prompt, run the following command:</t>
    </r>
    <r>
      <rPr>
        <sz val="11"/>
        <color rgb="FF000000"/>
        <rFont val="Calibri"/>
      </rPr>
      <t xml:space="preserve">
</t>
    </r>
    <r>
      <rPr>
        <sz val="11"/>
        <color rgb="FF000000"/>
        <rFont val="Calibri"/>
      </rPr>
      <t># find /var/log/vmware/eam/ -xdev ! -name install.log -type f -a '(' -perm -o+w -o -not -user eam -o -not -group eam ')' -exec ls -ld {} \;</t>
    </r>
    <r>
      <rPr>
        <sz val="11"/>
        <color rgb="FF000000"/>
        <rFont val="Calibri"/>
      </rPr>
      <t xml:space="preserve">
</t>
    </r>
    <r>
      <rPr>
        <sz val="11"/>
        <color rgb="FF000000"/>
        <rFont val="Calibri"/>
      </rPr>
      <t>If any files are returned, this is a finding.</t>
    </r>
  </si>
  <si>
    <t>V-259008</t>
  </si>
  <si>
    <r>
      <rPr>
        <sz val="11"/>
        <rFont val="Calibri"/>
      </rPr>
      <t>The vCenter ESX Agent Manager service must limit privileges for creating or modifying hosted application shared files.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</si>
  <si>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&lt;Server&gt; node and add or update the "org.apache.catalina.security.SecurityListener" as follows:</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</si>
  <si>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'/Server/Listener[@className="org.apache.catalina.security.SecurityListener"]' /usr/lib/vmware-eam/web/conf/server.xml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If the "org.apache.catalina.security.SecurityListener" listener is not present, this is a finding.</t>
    </r>
    <r>
      <rPr>
        <sz val="11"/>
        <color rgb="FF000000"/>
        <rFont val="Calibri"/>
      </rPr>
      <t xml:space="preserve">
</t>
    </r>
    <r>
      <rPr>
        <sz val="11"/>
        <color rgb="FF000000"/>
        <rFont val="Calibri"/>
      </rPr>
      <t>If the "org.apache.catalina.security.SecurityListener" listener is configured with a "minimumUmask" and is not "0007", this is a finding.</t>
    </r>
  </si>
  <si>
    <t>V-259009</t>
  </si>
  <si>
    <r>
      <rPr>
        <sz val="11"/>
        <rFont val="Calibri"/>
      </rPr>
      <t>The vCenter ESX Agent Manager service must disable stack tracing.</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</si>
  <si>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Note: If "allowTrace" is not present, it defaults to "false".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</si>
  <si>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"//Connector[@allowTrace = 'true']"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</si>
  <si>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V-259010</t>
  </si>
  <si>
    <r>
      <rPr>
        <sz val="11"/>
        <rFont val="Calibri"/>
      </rPr>
      <t>The vCenter ESX Agent Manager service must be configured to use a specified IP address and port.</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</si>
  <si>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&lt;Connector&gt; node and configure the port and address as follows:</t>
    </r>
    <r>
      <rPr>
        <sz val="11"/>
        <color rgb="FF000000"/>
        <rFont val="Calibri"/>
      </rPr>
      <t xml:space="preserve">
</t>
    </r>
    <r>
      <rPr>
        <sz val="11"/>
        <color rgb="FF000000"/>
        <rFont val="Calibri"/>
      </rPr>
      <t>port="${bio.http.port}"</t>
    </r>
    <r>
      <rPr>
        <sz val="11"/>
        <color rgb="FF000000"/>
        <rFont val="Calibri"/>
      </rPr>
      <t xml:space="preserve">
</t>
    </r>
    <r>
      <rPr>
        <sz val="11"/>
        <color rgb="FF000000"/>
        <rFont val="Calibri"/>
      </rPr>
      <t>address="localhost"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</si>
  <si>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"//Connector[(@port = '0') or not(@address)]"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</si>
  <si>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V-259011</t>
  </si>
  <si>
    <r>
      <rPr>
        <sz val="11"/>
        <rFont val="Calibri"/>
      </rPr>
      <t>The vCenter ESX Agent Manager service must be configured to limit data exposure between applications.</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</si>
  <si>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</si>
  <si>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line, run the following command:</t>
    </r>
    <r>
      <rPr>
        <sz val="11"/>
        <color rgb="FF000000"/>
        <rFont val="Calibri"/>
      </rPr>
      <t xml:space="preserve">
</t>
    </r>
    <r>
      <rPr>
        <sz val="11"/>
        <color rgb="FF000000"/>
        <rFont val="Calibri"/>
      </rPr>
      <t># grep RECYCLE_FACADES /etc/vmware-eam/catalina.properties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If "org.apache.catalina.connector.RECYCLE_FACADES" is not set to "true", this is a finding.</t>
    </r>
    <r>
      <rPr>
        <sz val="11"/>
        <color rgb="FF000000"/>
        <rFont val="Calibri"/>
      </rPr>
      <t xml:space="preserve">
</t>
    </r>
    <r>
      <rPr>
        <sz val="11"/>
        <color rgb="FF000000"/>
        <rFont val="Calibri"/>
      </rPr>
      <t>If the "org.apache.catalina.connector.RECYCLE_FACADES" setting does not exist, this is not a finding.</t>
    </r>
  </si>
  <si>
    <t>V-259012</t>
  </si>
  <si>
    <r>
      <rPr>
        <sz val="11"/>
        <rFont val="Calibri"/>
      </rPr>
      <t>The vCenter ESX Agent Manager service must be configured to fail to a known safe state if system initialization fails.</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</si>
  <si>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</si>
  <si>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line, run the following command:</t>
    </r>
    <r>
      <rPr>
        <sz val="11"/>
        <color rgb="FF000000"/>
        <rFont val="Calibri"/>
      </rPr>
      <t xml:space="preserve">
</t>
    </r>
    <r>
      <rPr>
        <sz val="11"/>
        <color rgb="FF000000"/>
        <rFont val="Calibri"/>
      </rPr>
      <t># grep EXIT_ON_INIT_FAILURE /etc/vmware-eam/catalina.properties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there are no results, or if the "org.apache.catalina.startup.EXIT_ON_INIT_FAILURE" is not set to "true", this is a finding.</t>
    </r>
  </si>
  <si>
    <t>V-259013</t>
  </si>
  <si>
    <r>
      <rPr>
        <sz val="11"/>
        <rFont val="Calibri"/>
      </rPr>
      <t>The vCenter ESX Agent Manager service must set URIEncoding to UTF-8.</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</si>
  <si>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</si>
  <si>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"//Connector[@URIEncoding != 'UTF-8'] | //Connector[not[@URIEncoding]]"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</si>
  <si>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V-259014</t>
  </si>
  <si>
    <r>
      <rPr>
        <sz val="11"/>
        <rFont val="Calibri"/>
      </rPr>
      <t xml:space="preserve">The vCenter ESX Agent Manager service </t>
    </r>
    <r>
      <rPr>
        <sz val="11"/>
        <color rgb="FF000000"/>
        <rFont val="Calibri"/>
      </rPr>
      <t>"</t>
    </r>
    <r>
      <rPr>
        <b/>
        <sz val="11"/>
        <color rgb="FF000000"/>
        <rFont val="Calibri"/>
      </rPr>
      <t>ErrorReportValve showServerInfo</t>
    </r>
    <r>
      <rPr>
        <sz val="11"/>
        <color rgb="FF000000"/>
        <rFont val="Calibri"/>
      </rPr>
      <t>"</t>
    </r>
    <r>
      <rPr>
        <sz val="11"/>
        <color rgb="FF000000"/>
        <rFont val="Calibri"/>
      </rPr>
      <t xml:space="preserve"> must be set to </t>
    </r>
    <r>
      <rPr>
        <sz val="11"/>
        <color rgb="FF000000"/>
        <rFont val="Calibri"/>
      </rPr>
      <t>"</t>
    </r>
    <r>
      <rPr>
        <b/>
        <sz val="11"/>
        <color rgb="FF000000"/>
        <rFont val="Calibri"/>
      </rPr>
      <t>false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</si>
  <si>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or update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</si>
  <si>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/usr/lib/vmware-eam/web/conf/server.xml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"ErrorReportValve" element is not defined or "showServerInfo" is not set to "false", this is a finding.</t>
    </r>
  </si>
  <si>
    <t>V-259015</t>
  </si>
  <si>
    <r>
      <rPr>
        <sz val="11"/>
        <rFont val="Calibri"/>
      </rPr>
      <t>The vCenter ESX Agent Manager service must set an inactive timeout for sessions.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</si>
  <si>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&lt;session-config&gt; node and configure the &lt;session-timeout&gt;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</si>
  <si>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'/web-app/session-config/session-timeout'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&lt;session-timeout&gt;30&lt;/session-timeout&gt;</t>
    </r>
    <r>
      <rPr>
        <sz val="11"/>
        <color rgb="FF000000"/>
        <rFont val="Calibri"/>
      </rPr>
      <t xml:space="preserve">
</t>
    </r>
    <r>
      <rPr>
        <sz val="11"/>
        <color rgb="FF000000"/>
        <rFont val="Calibri"/>
      </rPr>
      <t>If the value of "session-timeout" is not "30" or less, or is missing, this is a finding.</t>
    </r>
    <r>
      <rPr>
        <sz val="11"/>
        <color rgb="FF000000"/>
        <rFont val="Calibri"/>
      </rPr>
      <t xml:space="preserve">
</t>
    </r>
    <r>
      <rPr>
        <sz val="11"/>
        <color rgb="FF000000"/>
        <rFont val="Calibri"/>
      </rPr>
      <t>A value of "0" disables the session timeout. If the value of "session-timeout" is "0", this is a finding.</t>
    </r>
  </si>
  <si>
    <t>V-259016</t>
  </si>
  <si>
    <r>
      <rPr>
        <sz val="11"/>
        <rFont val="Calibri"/>
      </rPr>
      <t>The vCenter ESX Agent Manager service must offload log records onto a different system or media from the system being logged.</t>
    </r>
  </si>
  <si>
    <r>
      <rPr>
        <sz val="11"/>
        <color rgb="FF000000"/>
        <rFont val="Calibri"/>
      </rPr>
      <t>Navigate to and open:</t>
    </r>
    <r>
      <rPr>
        <sz val="11"/>
        <color rgb="FF000000"/>
        <rFont val="Calibri"/>
      </rPr>
      <t xml:space="preserve">
</t>
    </r>
    <r>
      <rPr>
        <sz val="11"/>
        <color rgb="FF000000"/>
        <rFont val="Calibri"/>
      </rPr>
      <t>/etc/vmware-syslog/vmware-services-eam.conf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#eam.log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File="/var/log/vmware/eam/eam.log"</t>
    </r>
    <r>
      <rPr>
        <sz val="11"/>
        <color rgb="FF000000"/>
        <rFont val="Calibri"/>
      </rPr>
      <t xml:space="preserve">
</t>
    </r>
    <r>
      <rPr>
        <sz val="11"/>
        <color rgb="FF000000"/>
        <rFont val="Calibri"/>
      </rPr>
      <t xml:space="preserve">      Tag="eam-main"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#eam_api.log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File="/var/log/vmware/eam/eam_api.log"</t>
    </r>
    <r>
      <rPr>
        <sz val="11"/>
        <color rgb="FF000000"/>
        <rFont val="Calibri"/>
      </rPr>
      <t xml:space="preserve">
</t>
    </r>
    <r>
      <rPr>
        <sz val="11"/>
        <color rgb="FF000000"/>
        <rFont val="Calibri"/>
      </rPr>
      <t xml:space="preserve">      Tag="eam-api"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web access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File="/var/log/vmware/eam/web/localhost_access.log"</t>
    </r>
    <r>
      <rPr>
        <sz val="11"/>
        <color rgb="FF000000"/>
        <rFont val="Calibri"/>
      </rPr>
      <t xml:space="preserve">
</t>
    </r>
    <r>
      <rPr>
        <sz val="11"/>
        <color rgb="FF000000"/>
        <rFont val="Calibri"/>
      </rPr>
      <t xml:space="preserve">      Tag="eam-access"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jvm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File="/var/log/vmware/eam/jvm.log.stdout"</t>
    </r>
    <r>
      <rPr>
        <sz val="11"/>
        <color rgb="FF000000"/>
        <rFont val="Calibri"/>
      </rPr>
      <t xml:space="preserve">
</t>
    </r>
    <r>
      <rPr>
        <sz val="11"/>
        <color rgb="FF000000"/>
        <rFont val="Calibri"/>
      </rPr>
      <t xml:space="preserve">      Tag="eam-stdout"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File="/var/log/vmware/eam/jvm.log.stderr"</t>
    </r>
    <r>
      <rPr>
        <sz val="11"/>
        <color rgb="FF000000"/>
        <rFont val="Calibri"/>
      </rPr>
      <t xml:space="preserve">
</t>
    </r>
    <r>
      <rPr>
        <sz val="11"/>
        <color rgb="FF000000"/>
        <rFont val="Calibri"/>
      </rPr>
      <t xml:space="preserve">      Tag="eam-stderr"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catalina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File="/var/log/vmware/eam/web/catalina.log"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catalina localhost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firstboot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File="/var/log/vmware/firstboot/eam_firstboot.py*.log"</t>
    </r>
    <r>
      <rPr>
        <sz val="11"/>
        <color rgb="FF000000"/>
        <rFont val="Calibri"/>
      </rPr>
      <t xml:space="preserve">
</t>
    </r>
    <r>
      <rPr>
        <sz val="11"/>
        <color rgb="FF000000"/>
        <rFont val="Calibri"/>
      </rPr>
      <t xml:space="preserve">      Tag="eam-firstboot"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</si>
  <si>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By default, a vmware-services-eam.conf rsyslog configuration file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/etc/vmware-syslog/vmware-services-eam.conf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#eam.log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File="/var/log/vmware/eam/eam.log"</t>
    </r>
    <r>
      <rPr>
        <sz val="11"/>
        <color rgb="FF000000"/>
        <rFont val="Calibri"/>
      </rPr>
      <t xml:space="preserve">
</t>
    </r>
    <r>
      <rPr>
        <sz val="11"/>
        <color rgb="FF000000"/>
        <rFont val="Calibri"/>
      </rPr>
      <t xml:space="preserve">      Tag="eam-main"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#eam_api.log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File="/var/log/vmware/eam/eam_api.log"</t>
    </r>
    <r>
      <rPr>
        <sz val="11"/>
        <color rgb="FF000000"/>
        <rFont val="Calibri"/>
      </rPr>
      <t xml:space="preserve">
</t>
    </r>
    <r>
      <rPr>
        <sz val="11"/>
        <color rgb="FF000000"/>
        <rFont val="Calibri"/>
      </rPr>
      <t xml:space="preserve">      Tag="eam-api"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web access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File="/var/log/vmware/eam/web/localhost_access.log"</t>
    </r>
    <r>
      <rPr>
        <sz val="11"/>
        <color rgb="FF000000"/>
        <rFont val="Calibri"/>
      </rPr>
      <t xml:space="preserve">
</t>
    </r>
    <r>
      <rPr>
        <sz val="11"/>
        <color rgb="FF000000"/>
        <rFont val="Calibri"/>
      </rPr>
      <t xml:space="preserve">      Tag="eam-access"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jvm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File="/var/log/vmware/eam/jvm.log.stdout"</t>
    </r>
    <r>
      <rPr>
        <sz val="11"/>
        <color rgb="FF000000"/>
        <rFont val="Calibri"/>
      </rPr>
      <t xml:space="preserve">
</t>
    </r>
    <r>
      <rPr>
        <sz val="11"/>
        <color rgb="FF000000"/>
        <rFont val="Calibri"/>
      </rPr>
      <t xml:space="preserve">      Tag="eam-stdout"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File="/var/log/vmware/eam/jvm.log.stderr"</t>
    </r>
    <r>
      <rPr>
        <sz val="11"/>
        <color rgb="FF000000"/>
        <rFont val="Calibri"/>
      </rPr>
      <t xml:space="preserve">
</t>
    </r>
    <r>
      <rPr>
        <sz val="11"/>
        <color rgb="FF000000"/>
        <rFont val="Calibri"/>
      </rPr>
      <t xml:space="preserve">      Tag="eam-stderr"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catalina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File="/var/log/vmware/eam/web/catalina.log"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catalina localhost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firstboot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File="/var/log/vmware/firstboot/eam_firstboot.py*.log"</t>
    </r>
    <r>
      <rPr>
        <sz val="11"/>
        <color rgb="FF000000"/>
        <rFont val="Calibri"/>
      </rPr>
      <t xml:space="preserve">
</t>
    </r>
    <r>
      <rPr>
        <sz val="11"/>
        <color rgb="FF000000"/>
        <rFont val="Calibri"/>
      </rPr>
      <t xml:space="preserve">      Tag="eam-firstboot"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</si>
  <si>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V-259017</t>
  </si>
  <si>
    <r>
      <rPr>
        <sz val="11"/>
        <rFont val="Calibri"/>
      </rPr>
      <t>The vCenter ESX Agent Manager service must enable STRICT_SERVLET_COMPLIANCE.</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</si>
  <si>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</si>
  <si>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Strict Servlet Compliance forces Tomcat to adhere to standards specifications including but not limited to RFC2109. RFC2109 sets the standard for HTTP session management. This setting affects several other settings that primarily pertain to cookie headers, cookie values, and sessions. Cookies will be parsed for strict adherence to specifications.</t>
    </r>
    <r>
      <rPr>
        <sz val="11"/>
        <color rgb="FF000000"/>
        <rFont val="Calibri"/>
      </rPr>
      <t xml:space="preserve">
</t>
    </r>
    <r>
      <rPr>
        <sz val="11"/>
        <color rgb="FF000000"/>
        <rFont val="Calibri"/>
      </rPr>
      <t>Note that changing a number of these default settings may break some systems, as some browsers are unable to correctly handle the cookie headers that result from a strict adherence to the specifications.</t>
    </r>
    <r>
      <rPr>
        <sz val="11"/>
        <color rgb="FF000000"/>
        <rFont val="Calibri"/>
      </rPr>
      <t xml:space="preserve">
</t>
    </r>
    <r>
      <rPr>
        <sz val="11"/>
        <color rgb="FF000000"/>
        <rFont val="Calibri"/>
      </rPr>
      <t>This one setting changes the default values for the following settings:</t>
    </r>
    <r>
      <rPr>
        <sz val="11"/>
        <color rgb="FF000000"/>
        <rFont val="Calibri"/>
      </rPr>
      <t xml:space="preserve">
</t>
    </r>
    <r>
      <rPr>
        <sz val="11"/>
        <color rgb="FF000000"/>
        <rFont val="Calibri"/>
      </rPr>
      <t>org.apache.catalina.core.ApplicationContext.GET_RESOURCE_REQUIRE_SLASH</t>
    </r>
    <r>
      <rPr>
        <sz val="11"/>
        <color rgb="FF000000"/>
        <rFont val="Calibri"/>
      </rPr>
      <t xml:space="preserve">
</t>
    </r>
    <r>
      <rPr>
        <sz val="11"/>
        <color rgb="FF000000"/>
        <rFont val="Calibri"/>
      </rPr>
      <t>org.apache.catalina.core.ApplicationDispatcher.WRAP_SAME_OBJECT</t>
    </r>
    <r>
      <rPr>
        <sz val="11"/>
        <color rgb="FF000000"/>
        <rFont val="Calibri"/>
      </rPr>
      <t xml:space="preserve">
</t>
    </r>
    <r>
      <rPr>
        <sz val="11"/>
        <color rgb="FF000000"/>
        <rFont val="Calibri"/>
      </rPr>
      <t>org.apache.catalina.core.StandardHostValve.ACCESS_SESSION</t>
    </r>
    <r>
      <rPr>
        <sz val="11"/>
        <color rgb="FF000000"/>
        <rFont val="Calibri"/>
      </rPr>
      <t xml:space="preserve">
</t>
    </r>
    <r>
      <rPr>
        <sz val="11"/>
        <color rgb="FF000000"/>
        <rFont val="Calibri"/>
      </rPr>
      <t>org.apache.catalina.session.StandardSession.ACTIVITY_CHECK</t>
    </r>
    <r>
      <rPr>
        <sz val="11"/>
        <color rgb="FF000000"/>
        <rFont val="Calibri"/>
      </rPr>
      <t xml:space="preserve">
</t>
    </r>
    <r>
      <rPr>
        <sz val="11"/>
        <color rgb="FF000000"/>
        <rFont val="Calibri"/>
      </rPr>
      <t>org.apache.catalina.session.StandardSession.LAST_ACCESS_AT_START</t>
    </r>
    <r>
      <rPr>
        <sz val="11"/>
        <color rgb="FF000000"/>
        <rFont val="Calibri"/>
      </rPr>
      <t xml:space="preserve">
</t>
    </r>
    <r>
      <rPr>
        <sz val="11"/>
        <color rgb="FF000000"/>
        <rFont val="Calibri"/>
      </rPr>
      <t>org.apache.tomcat.util.http.ServerCookie.ALWAYS_ADD_EXPIRES</t>
    </r>
    <r>
      <rPr>
        <sz val="11"/>
        <color rgb="FF000000"/>
        <rFont val="Calibri"/>
      </rPr>
      <t xml:space="preserve">
</t>
    </r>
    <r>
      <rPr>
        <sz val="11"/>
        <color rgb="FF000000"/>
        <rFont val="Calibri"/>
      </rPr>
      <t>org.apache.tomcat.util.http.ServerCookie.FWD_SLASH_IS_SEPARATOR</t>
    </r>
    <r>
      <rPr>
        <sz val="11"/>
        <color rgb="FF000000"/>
        <rFont val="Calibri"/>
      </rPr>
      <t xml:space="preserve">
</t>
    </r>
    <r>
      <rPr>
        <sz val="11"/>
        <color rgb="FF000000"/>
        <rFont val="Calibri"/>
      </rPr>
      <t>org.apache.tomcat.util.http.ServerCookie.PRESERVE_COOKIE_HEADER</t>
    </r>
    <r>
      <rPr>
        <sz val="11"/>
        <color rgb="FF000000"/>
        <rFont val="Calibri"/>
      </rPr>
      <t xml:space="preserve">
</t>
    </r>
    <r>
      <rPr>
        <sz val="11"/>
        <color rgb="FF000000"/>
        <rFont val="Calibri"/>
      </rPr>
      <t>org.apache.tomcat.util.http.ServerCookie.STRICT_NAMING</t>
    </r>
    <r>
      <rPr>
        <sz val="11"/>
        <color rgb="FF000000"/>
        <rFont val="Calibri"/>
      </rPr>
      <t xml:space="preserve">
</t>
    </r>
    <r>
      <rPr>
        <sz val="11"/>
        <color rgb="FF000000"/>
        <rFont val="Calibri"/>
      </rPr>
      <t>The "resourceOnlyServlets" attribute of any Context element.</t>
    </r>
    <r>
      <rPr>
        <sz val="11"/>
        <color rgb="FF000000"/>
        <rFont val="Calibri"/>
      </rPr>
      <t xml:space="preserve">
</t>
    </r>
    <r>
      <rPr>
        <sz val="11"/>
        <color rgb="FF000000"/>
        <rFont val="Calibri"/>
      </rPr>
      <t>The "tldValidation" attribute of any Context element.</t>
    </r>
    <r>
      <rPr>
        <sz val="11"/>
        <color rgb="FF000000"/>
        <rFont val="Calibri"/>
      </rPr>
      <t xml:space="preserve">
</t>
    </r>
    <r>
      <rPr>
        <sz val="11"/>
        <color rgb="FF000000"/>
        <rFont val="Calibri"/>
      </rPr>
      <t>The "useRelativeRedirects" attribute of any Context element.</t>
    </r>
    <r>
      <rPr>
        <sz val="11"/>
        <color rgb="FF000000"/>
        <rFont val="Calibri"/>
      </rPr>
      <t xml:space="preserve">
</t>
    </r>
    <r>
      <rPr>
        <sz val="11"/>
        <color rgb="FF000000"/>
        <rFont val="Calibri"/>
      </rPr>
      <t>The "xmlNamespaceAware" attribute of any Context element.</t>
    </r>
    <r>
      <rPr>
        <sz val="11"/>
        <color rgb="FF000000"/>
        <rFont val="Calibri"/>
      </rPr>
      <t xml:space="preserve">
</t>
    </r>
    <r>
      <rPr>
        <sz val="11"/>
        <color rgb="FF000000"/>
        <rFont val="Calibri"/>
      </rPr>
      <t>The "xmlValidation" attribute of any Context element.</t>
    </r>
  </si>
  <si>
    <r>
      <rPr>
        <sz val="11"/>
        <color rgb="FF000000"/>
        <rFont val="Calibri"/>
      </rPr>
      <t>At the command line, run the following command:</t>
    </r>
    <r>
      <rPr>
        <sz val="11"/>
        <color rgb="FF000000"/>
        <rFont val="Calibri"/>
      </rPr>
      <t xml:space="preserve">
</t>
    </r>
    <r>
      <rPr>
        <sz val="11"/>
        <color rgb="FF000000"/>
        <rFont val="Calibri"/>
      </rPr>
      <t># grep STRICT_SERVLET_COMPLIANCE /etc/vmware-eam/catalina.properties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If there are no results, or if the "org.apache.catalina.STRICT_SERVLET_COMPLIANCE" is not set to "true", this is a finding.</t>
    </r>
  </si>
  <si>
    <t>V-259018</t>
  </si>
  <si>
    <r>
      <rPr>
        <sz val="11"/>
        <rFont val="Calibri"/>
      </rPr>
      <t>The vCenter ESX Agent Manager service must limit the amount of time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</si>
  <si>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</si>
  <si>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connection timeout should not be disabled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"//Connector[@connectionTimeout = '-1']"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</si>
  <si>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V-259019</t>
  </si>
  <si>
    <r>
      <rPr>
        <sz val="11"/>
        <rFont val="Calibri"/>
      </rPr>
      <t>The vCenter ESX Agent Manager service must limit the number of times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</si>
  <si>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maxKeepAliveRequests="50"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</si>
  <si>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connection timeout should not be unlimited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"//Connector[@maxKeepAliveRequests = '-1']"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</si>
  <si>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V-259020</t>
  </si>
  <si>
    <r>
      <rPr>
        <sz val="11"/>
        <rFont val="Calibri"/>
      </rPr>
      <t xml:space="preserve">The vCenter ESX Agent Manager service must configure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</si>
  <si>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</si>
  <si>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"//*[contains(text(), 'setCharacterEncodingFilter')]/parent::*" /usr/lib/vmware-eam/web/webapps/eam/WEB-INF/web.xml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</si>
  <si>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V-259021</t>
  </si>
  <si>
    <r>
      <rPr>
        <sz val="11"/>
        <rFont val="Calibri"/>
      </rPr>
      <t xml:space="preserve">The vCenter ESX Agent Manager service cookies must have the </t>
    </r>
    <r>
      <rPr>
        <sz val="11"/>
        <color rgb="FF000000"/>
        <rFont val="Calibri"/>
      </rPr>
      <t>"</t>
    </r>
    <r>
      <rPr>
        <b/>
        <sz val="11"/>
        <color rgb="FF000000"/>
        <rFont val="Calibri"/>
      </rPr>
      <t>http-only</t>
    </r>
    <r>
      <rPr>
        <sz val="11"/>
        <color rgb="FF000000"/>
        <rFont val="Calibri"/>
      </rPr>
      <t>"</t>
    </r>
    <r>
      <rPr>
        <sz val="11"/>
        <color rgb="FF000000"/>
        <rFont val="Calibri"/>
      </rPr>
      <t xml:space="preserve"> flag set.</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</si>
  <si>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&lt;session-config&gt; node and configure the &lt;http-only&gt;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</si>
  <si>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</si>
  <si>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V-259022</t>
  </si>
  <si>
    <r>
      <rPr>
        <sz val="11"/>
        <rFont val="Calibri"/>
      </rPr>
      <t xml:space="preserve">The vCenter ESX Agent Manager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</si>
  <si>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/&lt;web-apps&gt;/&lt;servlet&gt;/&lt;servlet-class&gt;org.apache.catalina.servlets.DefaultServlet&lt;/servlet-class&gt;/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</si>
  <si>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"//*[contains(text(), 'DefaultServlet')]/parent::*" /usr/lib/vmware-eam/web/webapps/eam/WEB-INF/web.xml</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 xml:space="preserve">      &lt;description&gt;File servlet&lt;/description&gt;</t>
    </r>
    <r>
      <rPr>
        <sz val="11"/>
        <color rgb="FF000000"/>
        <rFont val="Calibri"/>
      </rPr>
      <t xml:space="preserve">
</t>
    </r>
    <r>
      <rPr>
        <sz val="11"/>
        <color rgb="FF000000"/>
        <rFont val="Calibri"/>
      </rPr>
      <t xml:space="preserve">      &lt;servlet-name&gt;FileServlet&lt;/servlet-name&gt;</t>
    </r>
    <r>
      <rPr>
        <sz val="11"/>
        <color rgb="FF000000"/>
        <rFont val="Calibri"/>
      </rPr>
      <t xml:space="preserve">
</t>
    </r>
    <r>
      <rPr>
        <sz val="11"/>
        <color rgb="FF000000"/>
        <rFont val="Calibri"/>
      </rPr>
      <t xml:space="preserve">      &lt;servlet-class&gt;org.apache.catalina.servlets.DefaultServlet&lt;/servlet-class&gt;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If the "readOnly" param-value for the "DefaultServlet" servlet class is set to "false", this is a finding.</t>
    </r>
    <r>
      <rPr>
        <sz val="11"/>
        <color rgb="FF000000"/>
        <rFont val="Calibri"/>
      </rPr>
      <t xml:space="preserve">
</t>
    </r>
    <r>
      <rPr>
        <sz val="11"/>
        <color rgb="FF000000"/>
        <rFont val="Calibri"/>
      </rPr>
      <t>If the "readOnly" param-value does not exist, this is not a finding.</t>
    </r>
  </si>
  <si>
    <t>V-259023</t>
  </si>
  <si>
    <r>
      <rPr>
        <sz val="11"/>
        <rFont val="Calibri"/>
      </rPr>
      <t>The vCenter ESX Agent Manager service shutdown port must be disabled.</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</si>
  <si>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Add or modify the setting "base.shutdown.port=-1" in the "catalina.properties" file.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&lt;Server&gt; node with the value:</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</si>
  <si>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commands:</t>
    </r>
    <r>
      <rPr>
        <sz val="11"/>
        <color rgb="FF000000"/>
        <rFont val="Calibri"/>
      </rPr>
      <t xml:space="preserve">
</t>
    </r>
    <r>
      <rPr>
        <sz val="11"/>
        <color rgb="FF000000"/>
        <rFont val="Calibri"/>
      </rPr>
      <t># xmllint --xpath "//Server/@port" /usr/lib/vmware-eam/web/conf/server.xml</t>
    </r>
    <r>
      <rPr>
        <sz val="11"/>
        <color rgb="FF000000"/>
        <rFont val="Calibri"/>
      </rPr>
      <t xml:space="preserve">
</t>
    </r>
    <r>
      <rPr>
        <sz val="11"/>
        <color rgb="FF000000"/>
        <rFont val="Calibri"/>
      </rPr>
      <t># grep 'base.shutdown.port' /etc/vmware-eam/catalina.properties</t>
    </r>
    <r>
      <rPr>
        <sz val="11"/>
        <color rgb="FF000000"/>
        <rFont val="Calibri"/>
      </rPr>
      <t xml:space="preserve">
</t>
    </r>
    <r>
      <rPr>
        <sz val="11"/>
        <color rgb="FF000000"/>
        <rFont val="Calibri"/>
      </rPr>
      <t>Example results:</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"port" does not equal "${base.shutdown.port}", this is a finding.</t>
    </r>
    <r>
      <rPr>
        <sz val="11"/>
        <color rgb="FF000000"/>
        <rFont val="Calibri"/>
      </rPr>
      <t xml:space="preserve">
</t>
    </r>
    <r>
      <rPr>
        <sz val="11"/>
        <color rgb="FF000000"/>
        <rFont val="Calibri"/>
      </rPr>
      <t>If "base.shutdown.port" does not equal "-1", this is a finding.</t>
    </r>
  </si>
  <si>
    <t>V-259024</t>
  </si>
  <si>
    <r>
      <rPr>
        <sz val="11"/>
        <rFont val="Calibri"/>
      </rPr>
      <t>The vCenter ESX Agent Manager service debug parameter must be disabled.</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</si>
  <si>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</si>
  <si>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'//param-name[text()="debug"]/parent::init-param'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"debug" parameter is specified and is not "0", this is a finding.</t>
    </r>
    <r>
      <rPr>
        <sz val="11"/>
        <color rgb="FF000000"/>
        <rFont val="Calibri"/>
      </rPr>
      <t xml:space="preserve">
</t>
    </r>
    <r>
      <rPr>
        <sz val="11"/>
        <color rgb="FF000000"/>
        <rFont val="Calibri"/>
      </rPr>
      <t>If the "debug" parameter does not exist, this is not a finding.</t>
    </r>
  </si>
  <si>
    <t>V-259025</t>
  </si>
  <si>
    <r>
      <rPr>
        <sz val="11"/>
        <rFont val="Calibri"/>
      </rPr>
      <t>The vCenter ESX Agent Manager service directory listings parameter must be disabled.</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</si>
  <si>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</si>
  <si>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'//param-name[text()="listings"]/parent::init-param'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"listings" parameter is specified and is not "false", this is a finding.</t>
    </r>
    <r>
      <rPr>
        <sz val="11"/>
        <color rgb="FF000000"/>
        <rFont val="Calibri"/>
      </rPr>
      <t xml:space="preserve">
</t>
    </r>
    <r>
      <rPr>
        <sz val="11"/>
        <color rgb="FF000000"/>
        <rFont val="Calibri"/>
      </rPr>
      <t>If the "listings" parameter does not exist, this is not a finding.</t>
    </r>
  </si>
  <si>
    <t>V-259026</t>
  </si>
  <si>
    <r>
      <rPr>
        <sz val="11"/>
        <rFont val="Calibri"/>
      </rPr>
      <t>The vCenter ESX Agent Manager service deployXML attribute must be disabled.</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</si>
  <si>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&lt;Host&gt; node and configure with the value "deployXML="false"".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</si>
  <si>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Host element controls deployment. Automatic deployment allows for simpler management but also makes it easier for an attacker to deploy a malicious application. Automatic deployment is controlled by the autoDeploy and deployOnStartup attributes. If both are false, only Contexts defined in server.xml will be deployed, and any changes will require a Tomcat restart.</t>
    </r>
    <r>
      <rPr>
        <sz val="11"/>
        <color rgb="FF000000"/>
        <rFont val="Calibri"/>
      </rPr>
      <t xml:space="preserve">
</t>
    </r>
    <r>
      <rPr>
        <sz val="11"/>
        <color rgb="FF000000"/>
        <rFont val="Calibri"/>
      </rPr>
      <t>In a hosted environment where web applications may not be trusted, set the deployXML attribute to "false" to ignore any context.xml packaged with the web application that may try to assign increased privileges to the web application. Note that if the security manager is enabled, the deployXML attribute will default to false.</t>
    </r>
  </si>
  <si>
    <r>
      <rPr>
        <sz val="11"/>
        <color rgb="FF000000"/>
        <rFont val="Calibri"/>
      </rPr>
      <t>At the command prompt, run the following command:</t>
    </r>
    <r>
      <rPr>
        <sz val="11"/>
        <color rgb="FF000000"/>
        <rFont val="Calibri"/>
      </rPr>
      <t xml:space="preserve">
</t>
    </r>
    <r>
      <rPr>
        <sz val="11"/>
        <color rgb="FF000000"/>
        <rFont val="Calibri"/>
      </rPr>
      <t># xmllint --xpath "//Host/@deployXML"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If "deployXML" does not equal "false", this is a finding.</t>
    </r>
  </si>
  <si>
    <t>V-259027</t>
  </si>
  <si>
    <r>
      <rPr>
        <sz val="11"/>
        <rFont val="Calibri"/>
      </rPr>
      <t>The vCenter ESX Agent Manager service must have Autodeploy disabled.</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</si>
  <si>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&lt;Host&gt; node and configure with the value "autoDeploy="false"".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</si>
  <si>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"//Host/@autoDeploy"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autoDeploy="false"</t>
    </r>
    <r>
      <rPr>
        <sz val="11"/>
        <color rgb="FF000000"/>
        <rFont val="Calibri"/>
      </rPr>
      <t xml:space="preserve">
</t>
    </r>
    <r>
      <rPr>
        <sz val="11"/>
        <color rgb="FF000000"/>
        <rFont val="Calibri"/>
      </rPr>
      <t>If "autoDeploy" does not equal "false", this is a finding.</t>
    </r>
  </si>
  <si>
    <t>V-259028</t>
  </si>
  <si>
    <r>
      <rPr>
        <sz val="11"/>
        <rFont val="Calibri"/>
      </rPr>
      <t>The vCenter ESX Agent Manager service xpoweredBy attribute must be disabled.</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</si>
  <si>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&lt;Connector&gt; node and remove the "xpoweredBy" attribute.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</si>
  <si>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"//Connector/@xpoweredBy" /usr/lib/vmware-eam/web/conf/server.xml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"xpoweredBy" parameter is specified and is not "false", this is a finding.</t>
    </r>
    <r>
      <rPr>
        <sz val="11"/>
        <color rgb="FF000000"/>
        <rFont val="Calibri"/>
      </rPr>
      <t xml:space="preserve">
</t>
    </r>
    <r>
      <rPr>
        <sz val="11"/>
        <color rgb="FF000000"/>
        <rFont val="Calibri"/>
      </rPr>
      <t>If the "xpoweredBy" parameter does not exist, this is not a finding.</t>
    </r>
  </si>
  <si>
    <t>V-259029</t>
  </si>
  <si>
    <r>
      <rPr>
        <sz val="11"/>
        <rFont val="Calibri"/>
      </rPr>
      <t>The vCenter ESX Agent Manager service example applications must be removed.</t>
    </r>
  </si>
  <si>
    <t>V-259030</t>
  </si>
  <si>
    <r>
      <rPr>
        <sz val="11"/>
        <rFont val="Calibri"/>
      </rPr>
      <t>The vCenter ESX Agent Manager service default ROOT web application must be removed.</t>
    </r>
  </si>
  <si>
    <t>V-259031</t>
  </si>
  <si>
    <r>
      <rPr>
        <sz val="11"/>
        <rFont val="Calibri"/>
      </rPr>
      <t>The vCenter ESX Agent Manager service default documentation must be removed.</t>
    </r>
  </si>
  <si>
    <t>V-259032</t>
  </si>
  <si>
    <r>
      <rPr>
        <sz val="11"/>
        <rFont val="Calibri"/>
      </rPr>
      <t>The vCenter ESX Agent Manager service files must have permissions in an out-of-the-box state.</t>
    </r>
  </si>
  <si>
    <r>
      <rPr>
        <sz val="11"/>
        <color rgb="FF000000"/>
        <rFont val="Calibri"/>
      </rPr>
      <t>At the command prompt, run the following command:</t>
    </r>
    <r>
      <rPr>
        <sz val="11"/>
        <color rgb="FF000000"/>
        <rFont val="Calibri"/>
      </rPr>
      <t xml:space="preserve">
</t>
    </r>
    <r>
      <rPr>
        <sz val="11"/>
        <color rgb="FF000000"/>
        <rFont val="Calibri"/>
      </rPr>
      <t># find /usr/lib/vmware-eam/web/ -xdev -type f -a '(' -perm -o+w -o -not -user root -o -not -group root ')' -exec ls -ld {} \;</t>
    </r>
    <r>
      <rPr>
        <sz val="11"/>
        <color rgb="FF000000"/>
        <rFont val="Calibri"/>
      </rPr>
      <t xml:space="preserve">
</t>
    </r>
    <r>
      <rPr>
        <sz val="11"/>
        <color rgb="FF000000"/>
        <rFont val="Calibri"/>
      </rPr>
      <t>If any files are returned, this is a finding.</t>
    </r>
  </si>
  <si>
    <t>V-259033</t>
  </si>
  <si>
    <r>
      <rPr>
        <sz val="11"/>
        <rFont val="Calibri"/>
      </rPr>
      <t xml:space="preserve">The vCenter ESX Agent Manager service must disable </t>
    </r>
    <r>
      <rPr>
        <sz val="11"/>
        <color rgb="FF000000"/>
        <rFont val="Calibri"/>
      </rPr>
      <t>"</t>
    </r>
    <r>
      <rPr>
        <b/>
        <sz val="11"/>
        <color rgb="FF000000"/>
        <rFont val="Calibri"/>
      </rPr>
      <t>ALLOW_BACKSLASH</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</si>
  <si>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</si>
  <si>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line, run the following command:</t>
    </r>
    <r>
      <rPr>
        <sz val="11"/>
        <color rgb="FF000000"/>
        <rFont val="Calibri"/>
      </rPr>
      <t xml:space="preserve">
</t>
    </r>
    <r>
      <rPr>
        <sz val="11"/>
        <color rgb="FF000000"/>
        <rFont val="Calibri"/>
      </rPr>
      <t># grep ALLOW_BACKSLASH /etc/vmware-eam/catalina.properties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If "org.apache.catalina.connector.ALLOW_BACKSLASH" is not set to "false", this is a finding.</t>
    </r>
    <r>
      <rPr>
        <sz val="11"/>
        <color rgb="FF000000"/>
        <rFont val="Calibri"/>
      </rPr>
      <t xml:space="preserve">
</t>
    </r>
    <r>
      <rPr>
        <sz val="11"/>
        <color rgb="FF000000"/>
        <rFont val="Calibri"/>
      </rPr>
      <t>If the "org.apache.catalina.connector.ALLOW_BACKSLASH" setting does not exist, this is not a finding.</t>
    </r>
  </si>
  <si>
    <t>V-259034</t>
  </si>
  <si>
    <r>
      <rPr>
        <sz val="11"/>
        <rFont val="Calibri"/>
      </rPr>
      <t xml:space="preserve">The vCenter ESX Agent Manager service must enable </t>
    </r>
    <r>
      <rPr>
        <sz val="11"/>
        <color rgb="FF000000"/>
        <rFont val="Calibri"/>
      </rPr>
      <t>"</t>
    </r>
    <r>
      <rPr>
        <b/>
        <sz val="11"/>
        <color rgb="FF000000"/>
        <rFont val="Calibri"/>
      </rPr>
      <t>ENFORCE_ENCODING_IN_GET_WRITER</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</si>
  <si>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</si>
  <si>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line, run the following command:</t>
    </r>
    <r>
      <rPr>
        <sz val="11"/>
        <color rgb="FF000000"/>
        <rFont val="Calibri"/>
      </rPr>
      <t xml:space="preserve">
</t>
    </r>
    <r>
      <rPr>
        <sz val="11"/>
        <color rgb="FF000000"/>
        <rFont val="Calibri"/>
      </rPr>
      <t># grep ENFORCE_ENCODING_IN_GET_WRITER /etc/vmware-eam/catalina.properties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If "org.apache.catalina.connector.response.ENFORCE_ENCODING_IN_GET_WRITER" is not set to "true", this is a finding.</t>
    </r>
    <r>
      <rPr>
        <sz val="11"/>
        <color rgb="FF000000"/>
        <rFont val="Calibri"/>
      </rPr>
      <t xml:space="preserve">
</t>
    </r>
    <r>
      <rPr>
        <sz val="11"/>
        <color rgb="FF000000"/>
        <rFont val="Calibri"/>
      </rPr>
      <t>If the "org.apache.catalina.connector.response.ENFORCE_ENCODING_IN_GET_WRITER" setting does not exist, this is not a finding.</t>
    </r>
  </si>
  <si>
    <t>V-259035</t>
  </si>
  <si>
    <r>
      <rPr>
        <sz val="11"/>
        <rFont val="Calibri"/>
      </rPr>
      <t>The vCenter ESX Agent Manager service manager webapp must be removed.</t>
    </r>
  </si>
  <si>
    <t>V-259036</t>
  </si>
  <si>
    <r>
      <rPr>
        <sz val="11"/>
        <rFont val="Calibri"/>
      </rPr>
      <t>The vCenter ESX Agent Manager service host-manager webapp must be removed.</t>
    </r>
  </si>
  <si>
    <t>V-259037</t>
  </si>
  <si>
    <r>
      <rPr>
        <sz val="11"/>
        <rFont val="Calibri"/>
      </rPr>
      <t>The vCenter Lookup service must limit the number of maximum concurrent connections permitted.</t>
    </r>
  </si>
  <si>
    <t>vCenter Appliance Lookup Service</t>
  </si>
  <si>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&lt;Executor&gt; node with the name of tomcatThreadPool and configure with the value "maxThreads="300"".</t>
    </r>
    <r>
      <rPr>
        <sz val="11"/>
        <color rgb="FF000000"/>
        <rFont val="Calibri"/>
      </rPr>
      <t xml:space="preserve">
</t>
    </r>
    <r>
      <rPr>
        <sz val="11"/>
        <color rgb="FF000000"/>
        <rFont val="Calibri"/>
      </rPr>
      <t>Note: The &lt;Executor&gt; node should be configured similar to the following:</t>
    </r>
    <r>
      <rPr>
        <sz val="11"/>
        <color rgb="FF000000"/>
        <rFont val="Calibri"/>
      </rPr>
      <t xml:space="preserve">
</t>
    </r>
    <r>
      <rPr>
        <sz val="11"/>
        <color rgb="FF000000"/>
        <rFont val="Calibri"/>
      </rPr>
      <t>&lt;Executor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</si>
  <si>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'/Server/Service/Executor[@name="tomcatThreadPool"]/@maxThreads'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</si>
  <si>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V-259038</t>
  </si>
  <si>
    <r>
      <rPr>
        <sz val="11"/>
        <rFont val="Calibri"/>
      </rPr>
      <t>The vCenter Lookup service cookies must have secure flag set.</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</si>
  <si>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the &lt;session-config&gt; node and configure the &lt;secure&gt; setting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</si>
  <si>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</si>
  <si>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V-259039</t>
  </si>
  <si>
    <r>
      <rPr>
        <sz val="11"/>
        <rFont val="Calibri"/>
      </rPr>
      <t>The vCenter Lookup service must initiate session logging upon startup.</t>
    </r>
  </si>
  <si>
    <r>
      <rPr>
        <sz val="11"/>
        <color rgb="FF000000"/>
        <rFont val="Calibri"/>
      </rPr>
      <t>Navigate to and open:</t>
    </r>
    <r>
      <rPr>
        <sz val="11"/>
        <color rgb="FF000000"/>
        <rFont val="Calibri"/>
      </rPr>
      <t xml:space="preserve">
</t>
    </r>
    <r>
      <rPr>
        <sz val="11"/>
        <color rgb="FF000000"/>
        <rFont val="Calibri"/>
      </rPr>
      <t>/etc/vmware/vmware-vmon/svcCfgfiles/lookupsvc.json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"%VMWARE_LOG_DIR%/vmware/lookupsvc/lookupsvc_stream.log",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</si>
  <si>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/etc/vmware/vmware-vmon/svcCfgfiles/lookupsvc.json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"%VMWARE_LOG_DIR%/vmware/lookupsvc/lookupsvc_stream.log",</t>
    </r>
    <r>
      <rPr>
        <sz val="11"/>
        <color rgb="FF000000"/>
        <rFont val="Calibri"/>
      </rPr>
      <t xml:space="preserve">
</t>
    </r>
    <r>
      <rPr>
        <sz val="11"/>
        <color rgb="FF000000"/>
        <rFont val="Calibri"/>
      </rPr>
      <t>If no log file is specified for the "StreamRedirectFile" setting, this is a finding.</t>
    </r>
  </si>
  <si>
    <t>V-259040</t>
  </si>
  <si>
    <r>
      <rPr>
        <sz val="11"/>
        <rFont val="Calibri"/>
      </rPr>
      <t>The vCenter Lookup service must produce log records containing sufficient information regarding event details.</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</si>
  <si>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pattern="%t %I [Request] &amp;quot;%{User-Agent}i&amp;quot; %{X-Forwarded-For}i/%h:%{remote}p %l %u to local %{local}p - &amp;quot;%r&amp;quot; %H %m %U%q    [Response] %s - %b bytes    [Perf] process %Dms / commit %Fms / conn [%X]"</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</si>
  <si>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/usr/lib/vmware-lookupsvc/conf/server.xml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pattern="%t %I [Request] &amp;quot;%{User-Agent}i&amp;quot; %{X-Forwarded-For}i/%h:%{remote}p %l %u to local %{local}p - &amp;quot;%r&amp;quot; %H %m %U%q    [Response] %s - %b bytes    [Perf] process %Dms / commit %Fms / conn [%X]"</t>
    </r>
    <r>
      <rPr>
        <sz val="11"/>
        <color rgb="FF000000"/>
        <rFont val="Calibri"/>
      </rPr>
      <t xml:space="preserve">
</t>
    </r>
    <r>
      <rPr>
        <sz val="11"/>
        <color rgb="FF000000"/>
        <rFont val="Calibri"/>
      </rPr>
      <t>Required elements:</t>
    </r>
    <r>
      <rPr>
        <sz val="11"/>
        <color rgb="FF000000"/>
        <rFont val="Calibri"/>
      </rPr>
      <t xml:space="preserve">
</t>
    </r>
    <r>
      <rPr>
        <sz val="11"/>
        <color rgb="FF000000"/>
        <rFont val="Calibri"/>
      </rPr>
      <t>%h %{X-Forwarded-For}i %l %t %u &amp;quot;%r&amp;quot; %s %b</t>
    </r>
    <r>
      <rPr>
        <sz val="11"/>
        <color rgb="FF000000"/>
        <rFont val="Calibri"/>
      </rPr>
      <t xml:space="preserve">
</t>
    </r>
    <r>
      <rPr>
        <sz val="11"/>
        <color rgb="FF000000"/>
        <rFont val="Calibri"/>
      </rPr>
      <t>If the log pattern does not contain the required elements in any order, this is a finding.</t>
    </r>
  </si>
  <si>
    <t>V-259041</t>
  </si>
  <si>
    <r>
      <rPr>
        <sz val="11"/>
        <rFont val="Calibri"/>
      </rPr>
      <t>The vCenter Lookup service logs folder permissions must be set correctly.</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</si>
  <si>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lookupsvc:lookupsvc &lt;file&gt;</t>
    </r>
    <r>
      <rPr>
        <sz val="11"/>
        <color rgb="FF000000"/>
        <rFont val="Calibri"/>
      </rPr>
      <t xml:space="preserve">
</t>
    </r>
    <r>
      <rPr>
        <sz val="11"/>
        <color rgb="FF000000"/>
        <rFont val="Calibri"/>
      </rPr>
      <t>Note: Substitute &lt;file&gt; with the listed file.</t>
    </r>
  </si>
  <si>
    <r>
      <rPr>
        <sz val="11"/>
        <color rgb="FF000000"/>
        <rFont val="Calibri"/>
      </rPr>
      <t>At the command prompt, run the following command:</t>
    </r>
    <r>
      <rPr>
        <sz val="11"/>
        <color rgb="FF000000"/>
        <rFont val="Calibri"/>
      </rPr>
      <t xml:space="preserve">
</t>
    </r>
    <r>
      <rPr>
        <sz val="11"/>
        <color rgb="FF000000"/>
        <rFont val="Calibri"/>
      </rPr>
      <t># find /var/log/vmware/lookupsvc/ -xdev ! -name lookupsvc-init.log ! -name lookupsvc-prestart.log -type f -a '(' -perm -o+w -o -not -user lookupsvc -o -not -group lookupsvc ')' -exec ls -ld {} \;</t>
    </r>
    <r>
      <rPr>
        <sz val="11"/>
        <color rgb="FF000000"/>
        <rFont val="Calibri"/>
      </rPr>
      <t xml:space="preserve">
</t>
    </r>
    <r>
      <rPr>
        <sz val="11"/>
        <color rgb="FF000000"/>
        <rFont val="Calibri"/>
      </rPr>
      <t>If any files are returned, this is a finding.</t>
    </r>
  </si>
  <si>
    <t>V-259042</t>
  </si>
  <si>
    <r>
      <rPr>
        <sz val="11"/>
        <rFont val="Calibri"/>
      </rPr>
      <t>The vCenter Lookup service must limit privileges for creating or modifying hosted application shared files.</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</si>
  <si>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&lt;Server&gt; node and add or update the "org.apache.catalina.security.SecurityListener" as follows:</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</si>
  <si>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'/Server/Listener[@className="org.apache.catalina.security.SecurityListener"]' /usr/lib/vmware-lookupsvc/conf/server.xml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If the "org.apache.catalina.security.SecurityListener" listener is not present, this is a finding.</t>
    </r>
    <r>
      <rPr>
        <sz val="11"/>
        <color rgb="FF000000"/>
        <rFont val="Calibri"/>
      </rPr>
      <t xml:space="preserve">
</t>
    </r>
    <r>
      <rPr>
        <sz val="11"/>
        <color rgb="FF000000"/>
        <rFont val="Calibri"/>
      </rPr>
      <t>If the "org.apache.catalina.security.SecurityListener" listener is configured with a "minimumUmask" and is not "0007", this is a finding.</t>
    </r>
  </si>
  <si>
    <t>V-259043</t>
  </si>
  <si>
    <r>
      <rPr>
        <sz val="11"/>
        <rFont val="Calibri"/>
      </rPr>
      <t>The vCenter Lookup service must disable stack tracing.</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</si>
  <si>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Note: If "allowTrace" is not present, it defaults to "false".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</si>
  <si>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"//Connector[@allowTrace = 'true']"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</si>
  <si>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V-259044</t>
  </si>
  <si>
    <r>
      <rPr>
        <sz val="11"/>
        <rFont val="Calibri"/>
      </rPr>
      <t>The vCenter Lookup service must be configured to use a specified IP address and port.</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</si>
  <si>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&lt;Connector&gt; node and configure the port and address as follows:</t>
    </r>
    <r>
      <rPr>
        <sz val="11"/>
        <color rgb="FF000000"/>
        <rFont val="Calibri"/>
      </rPr>
      <t xml:space="preserve">
</t>
    </r>
    <r>
      <rPr>
        <sz val="11"/>
        <color rgb="FF000000"/>
        <rFont val="Calibri"/>
      </rPr>
      <t>port="${bio-custom.http.port}"</t>
    </r>
    <r>
      <rPr>
        <sz val="11"/>
        <color rgb="FF000000"/>
        <rFont val="Calibri"/>
      </rPr>
      <t xml:space="preserve">
</t>
    </r>
    <r>
      <rPr>
        <sz val="11"/>
        <color rgb="FF000000"/>
        <rFont val="Calibri"/>
      </rPr>
      <t>address="localhost"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</si>
  <si>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"//Connector[(@port = '0') or not(@address)]"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</si>
  <si>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V-259045</t>
  </si>
  <si>
    <r>
      <rPr>
        <sz val="11"/>
        <rFont val="Calibri"/>
      </rPr>
      <t>The vCenter Lookup service must be configured to limit data exposure between applications.</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</si>
  <si>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</si>
  <si>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line, run the following command:</t>
    </r>
    <r>
      <rPr>
        <sz val="11"/>
        <color rgb="FF000000"/>
        <rFont val="Calibri"/>
      </rPr>
      <t xml:space="preserve">
</t>
    </r>
    <r>
      <rPr>
        <sz val="11"/>
        <color rgb="FF000000"/>
        <rFont val="Calibri"/>
      </rPr>
      <t># grep RECYCLE_FACADES /usr/lib/vmware-lookupsvc/conf/catalina.properties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If "org.apache.catalina.connector.RECYCLE_FACADES" is not set to "true", this is a finding.</t>
    </r>
    <r>
      <rPr>
        <sz val="11"/>
        <color rgb="FF000000"/>
        <rFont val="Calibri"/>
      </rPr>
      <t xml:space="preserve">
</t>
    </r>
    <r>
      <rPr>
        <sz val="11"/>
        <color rgb="FF000000"/>
        <rFont val="Calibri"/>
      </rPr>
      <t>If the "org.apache.catalina.connector.RECYCLE_FACADES" setting does not exist, this is not a finding.</t>
    </r>
  </si>
  <si>
    <t>V-259046</t>
  </si>
  <si>
    <r>
      <rPr>
        <sz val="11"/>
        <rFont val="Calibri"/>
      </rPr>
      <t>The vCenter Lookup service must be configured to fail to a known safe state if system initialization fails.</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</si>
  <si>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</si>
  <si>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line, run the following command:</t>
    </r>
    <r>
      <rPr>
        <sz val="11"/>
        <color rgb="FF000000"/>
        <rFont val="Calibri"/>
      </rPr>
      <t xml:space="preserve">
</t>
    </r>
    <r>
      <rPr>
        <sz val="11"/>
        <color rgb="FF000000"/>
        <rFont val="Calibri"/>
      </rPr>
      <t># grep EXIT_ON_INIT_FAILURE /usr/lib/vmware-lookupsvc/conf/catalina.properties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there are no results, or if the "org.apache.catalina.startup.EXIT_ON_INIT_FAILURE" is not set to "true", this is a finding.</t>
    </r>
  </si>
  <si>
    <t>V-259047</t>
  </si>
  <si>
    <r>
      <rPr>
        <sz val="11"/>
        <rFont val="Calibri"/>
      </rPr>
      <t>The vCenter Lookup service must set URIEncoding to UTF-8.</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</si>
  <si>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</si>
  <si>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"//Connector[@URIEncoding != 'UTF-8'] | //Connector[not[@URIEncoding]]"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</si>
  <si>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V-259048</t>
  </si>
  <si>
    <r>
      <rPr>
        <sz val="11"/>
        <rFont val="Calibri"/>
      </rPr>
      <t xml:space="preserve">The vCenter Lookup service </t>
    </r>
    <r>
      <rPr>
        <sz val="11"/>
        <color rgb="FF000000"/>
        <rFont val="Calibri"/>
      </rPr>
      <t>"</t>
    </r>
    <r>
      <rPr>
        <b/>
        <sz val="11"/>
        <color rgb="FF000000"/>
        <rFont val="Calibri"/>
      </rPr>
      <t>ErrorReportValve showServerInfo</t>
    </r>
    <r>
      <rPr>
        <sz val="11"/>
        <color rgb="FF000000"/>
        <rFont val="Calibri"/>
      </rPr>
      <t>"</t>
    </r>
    <r>
      <rPr>
        <sz val="11"/>
        <color rgb="FF000000"/>
        <rFont val="Calibri"/>
      </rPr>
      <t xml:space="preserve"> must be set to </t>
    </r>
    <r>
      <rPr>
        <sz val="11"/>
        <color rgb="FF000000"/>
        <rFont val="Calibri"/>
      </rPr>
      <t>"</t>
    </r>
    <r>
      <rPr>
        <b/>
        <sz val="11"/>
        <color rgb="FF000000"/>
        <rFont val="Calibri"/>
      </rPr>
      <t>false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</si>
  <si>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or update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</si>
  <si>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/usr/lib/vmware-lookupsvc/conf/server.xml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"ErrorReportValve" element is not defined or "showServerInfo" is not set to "false", this is a finding.</t>
    </r>
  </si>
  <si>
    <t>V-259049</t>
  </si>
  <si>
    <r>
      <rPr>
        <sz val="11"/>
        <rFont val="Calibri"/>
      </rPr>
      <t>The vCenter Lookup service must set an inactive timeout for sessions.</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</si>
  <si>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the &lt;session-config&gt; node and configure the &lt;session-timeout&gt;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</si>
  <si>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'/web-app/session-config/session-timeout'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&lt;session-timeout&gt;30&lt;/session-timeout&gt;</t>
    </r>
    <r>
      <rPr>
        <sz val="11"/>
        <color rgb="FF000000"/>
        <rFont val="Calibri"/>
      </rPr>
      <t xml:space="preserve">
</t>
    </r>
    <r>
      <rPr>
        <sz val="11"/>
        <color rgb="FF000000"/>
        <rFont val="Calibri"/>
      </rPr>
      <t>If the value of "session-timeout" is not "30" or less, or is missing, this is a finding.</t>
    </r>
  </si>
  <si>
    <t>V-259050</t>
  </si>
  <si>
    <r>
      <rPr>
        <sz val="11"/>
        <rFont val="Calibri"/>
      </rPr>
      <t>The vCenter Lookup service must offload log records onto a different system or media from the system being logged.</t>
    </r>
  </si>
  <si>
    <r>
      <rPr>
        <sz val="11"/>
        <color rgb="FF000000"/>
        <rFont val="Calibri"/>
      </rPr>
      <t>Navigate to and open:</t>
    </r>
    <r>
      <rPr>
        <sz val="11"/>
        <color rgb="FF000000"/>
        <rFont val="Calibri"/>
      </rPr>
      <t xml:space="preserve">
</t>
    </r>
    <r>
      <rPr>
        <sz val="11"/>
        <color rgb="FF000000"/>
        <rFont val="Calibri"/>
      </rPr>
      <t>/etc/vmware-syslog/vmware-services-lookupsvc.conf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#catalina</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File="/var/log/vmware/lookupsvc/tomcat/catalina.*.log"</t>
    </r>
    <r>
      <rPr>
        <sz val="11"/>
        <color rgb="FF000000"/>
        <rFont val="Calibri"/>
      </rPr>
      <t xml:space="preserve">
</t>
    </r>
    <r>
      <rPr>
        <sz val="11"/>
        <color rgb="FF000000"/>
        <rFont val="Calibri"/>
      </rPr>
      <t xml:space="preserve">      Tag="lookupsvc-tc-catalina"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File="/var/log/vmware/lookupsvc/tomcat/localhost.*.log"</t>
    </r>
    <r>
      <rPr>
        <sz val="11"/>
        <color rgb="FF000000"/>
        <rFont val="Calibri"/>
      </rPr>
      <t xml:space="preserve">
</t>
    </r>
    <r>
      <rPr>
        <sz val="11"/>
        <color rgb="FF000000"/>
        <rFont val="Calibri"/>
      </rPr>
      <t xml:space="preserve">      Tag="lookupsvc-tc-localhost"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#localhost_access_log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File="/var/log/vmware/lookupsvc/tomcat/localhost_access.log"</t>
    </r>
    <r>
      <rPr>
        <sz val="11"/>
        <color rgb="FF000000"/>
        <rFont val="Calibri"/>
      </rPr>
      <t xml:space="preserve">
</t>
    </r>
    <r>
      <rPr>
        <sz val="11"/>
        <color rgb="FF000000"/>
        <rFont val="Calibri"/>
      </rPr>
      <t xml:space="preserve">      Tag="lookupsvc-localhost_access"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#lookupsvc-init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File="/var/log/vmware/lookupsvc/lookupsvc-init.log"</t>
    </r>
    <r>
      <rPr>
        <sz val="11"/>
        <color rgb="FF000000"/>
        <rFont val="Calibri"/>
      </rPr>
      <t xml:space="preserve">
</t>
    </r>
    <r>
      <rPr>
        <sz val="11"/>
        <color rgb="FF000000"/>
        <rFont val="Calibri"/>
      </rPr>
      <t xml:space="preserve">      Tag="lookupsvc-init"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#prestart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File="/var/log/vmware/lookupsvc/lookupsvc-prestart.log"</t>
    </r>
    <r>
      <rPr>
        <sz val="11"/>
        <color rgb="FF000000"/>
        <rFont val="Calibri"/>
      </rPr>
      <t xml:space="preserve">
</t>
    </r>
    <r>
      <rPr>
        <sz val="11"/>
        <color rgb="FF000000"/>
        <rFont val="Calibri"/>
      </rPr>
      <t xml:space="preserve">      Tag="lookupsvc-prestart"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#health</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File="/var/log/vmware/lookupsvc/lookupsvc-health.log"</t>
    </r>
    <r>
      <rPr>
        <sz val="11"/>
        <color rgb="FF000000"/>
        <rFont val="Calibri"/>
      </rPr>
      <t xml:space="preserve">
</t>
    </r>
    <r>
      <rPr>
        <sz val="11"/>
        <color rgb="FF000000"/>
        <rFont val="Calibri"/>
      </rPr>
      <t xml:space="preserve">      Tag="lookupsvc-health"</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#lookupserver-default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File="/var/log/vmware/lookupsvc/lookupserver-default.log"</t>
    </r>
    <r>
      <rPr>
        <sz val="11"/>
        <color rgb="FF000000"/>
        <rFont val="Calibri"/>
      </rPr>
      <t xml:space="preserve">
</t>
    </r>
    <r>
      <rPr>
        <sz val="11"/>
        <color rgb="FF000000"/>
        <rFont val="Calibri"/>
      </rPr>
      <t xml:space="preserve">      Tag="lookupsvc-lookupserver-default"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#lookupsvc_stream.log.std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File="/var/log/vmware/lookupsvc/lookupsvc_stream.log.std*"</t>
    </r>
    <r>
      <rPr>
        <sz val="11"/>
        <color rgb="FF000000"/>
        <rFont val="Calibri"/>
      </rPr>
      <t xml:space="preserve">
</t>
    </r>
    <r>
      <rPr>
        <sz val="11"/>
        <color rgb="FF000000"/>
        <rFont val="Calibri"/>
      </rPr>
      <t xml:space="preserve">      Tag="lookupsvc-std"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#ls-gc</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File="/var/log/vmware/lookupsvc/vmware-lookupsvc-gc.log.*.current"</t>
    </r>
    <r>
      <rPr>
        <sz val="11"/>
        <color rgb="FF000000"/>
        <rFont val="Calibri"/>
      </rPr>
      <t xml:space="preserve">
</t>
    </r>
    <r>
      <rPr>
        <sz val="11"/>
        <color rgb="FF000000"/>
        <rFont val="Calibri"/>
      </rPr>
      <t xml:space="preserve">      Tag="lookupsvc-gc"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</si>
  <si>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By default, a vmware-services-lookupsvc.conf rsyslog configuration file that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/etc/vmware-syslog/vmware-services-lookupsvc.conf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#catalina</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File="/var/log/vmware/lookupsvc/tomcat/catalina.*.log"</t>
    </r>
    <r>
      <rPr>
        <sz val="11"/>
        <color rgb="FF000000"/>
        <rFont val="Calibri"/>
      </rPr>
      <t xml:space="preserve">
</t>
    </r>
    <r>
      <rPr>
        <sz val="11"/>
        <color rgb="FF000000"/>
        <rFont val="Calibri"/>
      </rPr>
      <t xml:space="preserve">      Tag="lookupsvc-tc-catalina"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File="/var/log/vmware/lookupsvc/tomcat/localhost.*.log"</t>
    </r>
    <r>
      <rPr>
        <sz val="11"/>
        <color rgb="FF000000"/>
        <rFont val="Calibri"/>
      </rPr>
      <t xml:space="preserve">
</t>
    </r>
    <r>
      <rPr>
        <sz val="11"/>
        <color rgb="FF000000"/>
        <rFont val="Calibri"/>
      </rPr>
      <t xml:space="preserve">      Tag="lookupsvc-tc-localhost"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#localhost_access_log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File="/var/log/vmware/lookupsvc/tomcat/localhost_access.log"</t>
    </r>
    <r>
      <rPr>
        <sz val="11"/>
        <color rgb="FF000000"/>
        <rFont val="Calibri"/>
      </rPr>
      <t xml:space="preserve">
</t>
    </r>
    <r>
      <rPr>
        <sz val="11"/>
        <color rgb="FF000000"/>
        <rFont val="Calibri"/>
      </rPr>
      <t xml:space="preserve">      Tag="lookupsvc-localhost_access"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#lookupsvc-init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File="/var/log/vmware/lookupsvc/lookupsvc-init.log"</t>
    </r>
    <r>
      <rPr>
        <sz val="11"/>
        <color rgb="FF000000"/>
        <rFont val="Calibri"/>
      </rPr>
      <t xml:space="preserve">
</t>
    </r>
    <r>
      <rPr>
        <sz val="11"/>
        <color rgb="FF000000"/>
        <rFont val="Calibri"/>
      </rPr>
      <t xml:space="preserve">      Tag="lookupsvc-init"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#prestart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File="/var/log/vmware/lookupsvc/lookupsvc-prestart.log"</t>
    </r>
    <r>
      <rPr>
        <sz val="11"/>
        <color rgb="FF000000"/>
        <rFont val="Calibri"/>
      </rPr>
      <t xml:space="preserve">
</t>
    </r>
    <r>
      <rPr>
        <sz val="11"/>
        <color rgb="FF000000"/>
        <rFont val="Calibri"/>
      </rPr>
      <t xml:space="preserve">      Tag="lookupsvc-prestart"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#health</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File="/var/log/vmware/lookupsvc/lookupsvc-health.log"</t>
    </r>
    <r>
      <rPr>
        <sz val="11"/>
        <color rgb="FF000000"/>
        <rFont val="Calibri"/>
      </rPr>
      <t xml:space="preserve">
</t>
    </r>
    <r>
      <rPr>
        <sz val="11"/>
        <color rgb="FF000000"/>
        <rFont val="Calibri"/>
      </rPr>
      <t xml:space="preserve">      Tag="lookupsvc-health"</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#lookupserver-default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File="/var/log/vmware/lookupsvc/lookupserver-default.log"</t>
    </r>
    <r>
      <rPr>
        <sz val="11"/>
        <color rgb="FF000000"/>
        <rFont val="Calibri"/>
      </rPr>
      <t xml:space="preserve">
</t>
    </r>
    <r>
      <rPr>
        <sz val="11"/>
        <color rgb="FF000000"/>
        <rFont val="Calibri"/>
      </rPr>
      <t xml:space="preserve">      Tag="lookupsvc-lookupserver-default"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#lookupsvc_stream.log.std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File="/var/log/vmware/lookupsvc/lookupsvc_stream.log.std*"</t>
    </r>
    <r>
      <rPr>
        <sz val="11"/>
        <color rgb="FF000000"/>
        <rFont val="Calibri"/>
      </rPr>
      <t xml:space="preserve">
</t>
    </r>
    <r>
      <rPr>
        <sz val="11"/>
        <color rgb="FF000000"/>
        <rFont val="Calibri"/>
      </rPr>
      <t xml:space="preserve">      Tag="lookupsvc-std"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#ls-gc</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File="/var/log/vmware/lookupsvc/vmware-lookupsvc-gc.log.*.current"</t>
    </r>
    <r>
      <rPr>
        <sz val="11"/>
        <color rgb="FF000000"/>
        <rFont val="Calibri"/>
      </rPr>
      <t xml:space="preserve">
</t>
    </r>
    <r>
      <rPr>
        <sz val="11"/>
        <color rgb="FF000000"/>
        <rFont val="Calibri"/>
      </rPr>
      <t xml:space="preserve">      Tag="lookupsvc-gc"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</si>
  <si>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V-259051</t>
  </si>
  <si>
    <r>
      <rPr>
        <sz val="11"/>
        <rFont val="Calibri"/>
      </rPr>
      <t xml:space="preserve">The vCenter Lookup service must enable </t>
    </r>
    <r>
      <rPr>
        <sz val="11"/>
        <color rgb="FF000000"/>
        <rFont val="Calibri"/>
      </rPr>
      <t>"</t>
    </r>
    <r>
      <rPr>
        <b/>
        <sz val="11"/>
        <color rgb="FF000000"/>
        <rFont val="Calibri"/>
      </rPr>
      <t>STRICT_SERVLET_COMPLIANCE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</si>
  <si>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</si>
  <si>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line, run the following command:</t>
    </r>
    <r>
      <rPr>
        <sz val="11"/>
        <color rgb="FF000000"/>
        <rFont val="Calibri"/>
      </rPr>
      <t xml:space="preserve">
</t>
    </r>
    <r>
      <rPr>
        <sz val="11"/>
        <color rgb="FF000000"/>
        <rFont val="Calibri"/>
      </rPr>
      <t># grep STRICT_SERVLET_COMPLIANCE /usr/lib/vmware-lookupsvc/conf/catalina.properties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If there are no results, or if the "org.apache.catalina.STRICT_SERVLET_COMPLIANCE" is not set to "true", this is a finding.</t>
    </r>
  </si>
  <si>
    <t>V-259052</t>
  </si>
  <si>
    <r>
      <rPr>
        <sz val="11"/>
        <rFont val="Calibri"/>
      </rPr>
      <t>The vCenter Lookup service must limit the amount of time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</si>
  <si>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</si>
  <si>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The connection timeout should not be disabled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"//Connector[@connectionTimeout = '-1']"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</si>
  <si>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V-259053</t>
  </si>
  <si>
    <r>
      <rPr>
        <sz val="11"/>
        <rFont val="Calibri"/>
      </rPr>
      <t>The vCenter Lookup service must limit the number of times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</si>
  <si>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maxKeepAliveRequests="50"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</si>
  <si>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The connection timeout should not be unlimited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"//Connector[@maxKeepAliveRequests = '-1']"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</si>
  <si>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V-259054</t>
  </si>
  <si>
    <r>
      <rPr>
        <sz val="11"/>
        <rFont val="Calibri"/>
      </rPr>
      <t xml:space="preserve">The vCenter Lookup service must configure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</si>
  <si>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</si>
  <si>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"//*[contains(text(), 'setCharacterEncodingFilter')]/parent::*" /usr/lib/vmware-lookupsvc/conf/web.xml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</si>
  <si>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V-259055</t>
  </si>
  <si>
    <r>
      <rPr>
        <sz val="11"/>
        <rFont val="Calibri"/>
      </rPr>
      <t xml:space="preserve">The vCenter Lookup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</si>
  <si>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the &lt;session-config&gt; node and configure the &lt;http-only&gt;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</si>
  <si>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</si>
  <si>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V-259056</t>
  </si>
  <si>
    <r>
      <rPr>
        <sz val="11"/>
        <rFont val="Calibri"/>
      </rPr>
      <t xml:space="preserve">The vCenter Lookup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</si>
  <si>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the /&lt;web-apps&gt;/&lt;servlet&gt;/&lt;servlet-class&gt;org.apache.catalina.servlets.DefaultServlet&lt;/servlet-class&gt;/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</si>
  <si>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"//*[contains(text(), 'DefaultServlet')]/parent::*" /usr/lib/vmware-lookupsvc/conf/web.xml</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 xml:space="preserve">      &lt;description&gt;File servlet&lt;/description&gt;</t>
    </r>
    <r>
      <rPr>
        <sz val="11"/>
        <color rgb="FF000000"/>
        <rFont val="Calibri"/>
      </rPr>
      <t xml:space="preserve">
</t>
    </r>
    <r>
      <rPr>
        <sz val="11"/>
        <color rgb="FF000000"/>
        <rFont val="Calibri"/>
      </rPr>
      <t xml:space="preserve">      &lt;servlet-name&gt;FileServlet&lt;/servlet-name&gt;</t>
    </r>
    <r>
      <rPr>
        <sz val="11"/>
        <color rgb="FF000000"/>
        <rFont val="Calibri"/>
      </rPr>
      <t xml:space="preserve">
</t>
    </r>
    <r>
      <rPr>
        <sz val="11"/>
        <color rgb="FF000000"/>
        <rFont val="Calibri"/>
      </rPr>
      <t xml:space="preserve">      &lt;servlet-class&gt;org.apache.catalina.servlets.DefaultServlet&lt;/servlet-class&gt;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If the "readOnly" param-value for the "DefaultServlet" servlet class is set to "false", this is a finding.</t>
    </r>
    <r>
      <rPr>
        <sz val="11"/>
        <color rgb="FF000000"/>
        <rFont val="Calibri"/>
      </rPr>
      <t xml:space="preserve">
</t>
    </r>
    <r>
      <rPr>
        <sz val="11"/>
        <color rgb="FF000000"/>
        <rFont val="Calibri"/>
      </rPr>
      <t>If the "readOnly" param-value does not exist, this is not a finding.</t>
    </r>
  </si>
  <si>
    <t>V-259057</t>
  </si>
  <si>
    <r>
      <rPr>
        <sz val="11"/>
        <rFont val="Calibri"/>
      </rPr>
      <t>The vCenter Lookup service shutdown port must be disabled.</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</si>
  <si>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Add or modify the setting "base.shutdown.port=-1" in the "catalina.properties" file.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Configure the &lt;Server&gt; node with the value:</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</si>
  <si>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commands:</t>
    </r>
    <r>
      <rPr>
        <sz val="11"/>
        <color rgb="FF000000"/>
        <rFont val="Calibri"/>
      </rPr>
      <t xml:space="preserve">
</t>
    </r>
    <r>
      <rPr>
        <sz val="11"/>
        <color rgb="FF000000"/>
        <rFont val="Calibri"/>
      </rPr>
      <t># xmllint --xpath "//Server/@port" /usr/lib/vmware-lookupsvc/conf/server.xml</t>
    </r>
    <r>
      <rPr>
        <sz val="11"/>
        <color rgb="FF000000"/>
        <rFont val="Calibri"/>
      </rPr>
      <t xml:space="preserve">
</t>
    </r>
    <r>
      <rPr>
        <sz val="11"/>
        <color rgb="FF000000"/>
        <rFont val="Calibri"/>
      </rPr>
      <t># grep 'base.shutdown.port' /usr/lib/vmware-lookupsvc/conf/catalina.properties</t>
    </r>
    <r>
      <rPr>
        <sz val="11"/>
        <color rgb="FF000000"/>
        <rFont val="Calibri"/>
      </rPr>
      <t xml:space="preserve">
</t>
    </r>
    <r>
      <rPr>
        <sz val="11"/>
        <color rgb="FF000000"/>
        <rFont val="Calibri"/>
      </rPr>
      <t>Example results:</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"port" does not equal "${base.shutdown.port}", this is a finding.</t>
    </r>
    <r>
      <rPr>
        <sz val="11"/>
        <color rgb="FF000000"/>
        <rFont val="Calibri"/>
      </rPr>
      <t xml:space="preserve">
</t>
    </r>
    <r>
      <rPr>
        <sz val="11"/>
        <color rgb="FF000000"/>
        <rFont val="Calibri"/>
      </rPr>
      <t>If "base.shutdown.port" does not equal "-1", this is a finding.</t>
    </r>
  </si>
  <si>
    <t>V-259058</t>
  </si>
  <si>
    <r>
      <rPr>
        <sz val="11"/>
        <rFont val="Calibri"/>
      </rPr>
      <t>The vCenter Lookup service debug parameter must be disabled.</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</si>
  <si>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</si>
  <si>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'//param-name[text()="debug"]/parent::init-param'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"debug" parameter is specified and is not "0", this is a finding.</t>
    </r>
    <r>
      <rPr>
        <sz val="11"/>
        <color rgb="FF000000"/>
        <rFont val="Calibri"/>
      </rPr>
      <t xml:space="preserve">
</t>
    </r>
    <r>
      <rPr>
        <sz val="11"/>
        <color rgb="FF000000"/>
        <rFont val="Calibri"/>
      </rPr>
      <t>If the "debug" parameter does not exist, this is not a finding.</t>
    </r>
  </si>
  <si>
    <t>V-259059</t>
  </si>
  <si>
    <r>
      <rPr>
        <sz val="11"/>
        <rFont val="Calibri"/>
      </rPr>
      <t>The vCenter Lookup service directory listings parameter must be disabled.</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</si>
  <si>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</si>
  <si>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'//param-name[text()="listings"]/parent::init-param'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"listings" parameter is specified and is not "false", this is a finding.</t>
    </r>
    <r>
      <rPr>
        <sz val="11"/>
        <color rgb="FF000000"/>
        <rFont val="Calibri"/>
      </rPr>
      <t xml:space="preserve">
</t>
    </r>
    <r>
      <rPr>
        <sz val="11"/>
        <color rgb="FF000000"/>
        <rFont val="Calibri"/>
      </rPr>
      <t>If the "listings" parameter does not exist, this is not a finding.</t>
    </r>
  </si>
  <si>
    <t>V-259060</t>
  </si>
  <si>
    <r>
      <rPr>
        <sz val="11"/>
        <rFont val="Calibri"/>
      </rPr>
      <t>The vCenter Lookup service deployXML attribute must be disabled.</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</si>
  <si>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&lt;Host&gt; node and configure with the value "deployXML="false"".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</si>
  <si>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"//Host/@deployXML"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If "deployXML" does not equal "false", this is a finding.</t>
    </r>
  </si>
  <si>
    <t>V-259061</t>
  </si>
  <si>
    <r>
      <rPr>
        <sz val="11"/>
        <rFont val="Calibri"/>
      </rPr>
      <t>The vCenter Lookup service must have Autodeploy disabled.</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</si>
  <si>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&lt;Host&gt; node and configure with the value "autoDeploy="false"".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</si>
  <si>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"//Host/@autoDeploy"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autoDeploy="false"</t>
    </r>
    <r>
      <rPr>
        <sz val="11"/>
        <color rgb="FF000000"/>
        <rFont val="Calibri"/>
      </rPr>
      <t xml:space="preserve">
</t>
    </r>
    <r>
      <rPr>
        <sz val="11"/>
        <color rgb="FF000000"/>
        <rFont val="Calibri"/>
      </rPr>
      <t>If "autoDeploy" does not equal "false", this is a finding.</t>
    </r>
  </si>
  <si>
    <t>V-259062</t>
  </si>
  <si>
    <r>
      <rPr>
        <sz val="11"/>
        <rFont val="Calibri"/>
      </rPr>
      <t>The vCenter Lookup service xpoweredBy attribute must be disabled.</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</si>
  <si>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&lt;Connector&gt; node and remove the "xpoweredBy" attribute.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</si>
  <si>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"//Connector/@xpoweredBy" /usr/lib/vmware-lookupsvc/conf/server.xml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"xpoweredBy" parameter is specified and is not "false", this is a finding.</t>
    </r>
    <r>
      <rPr>
        <sz val="11"/>
        <color rgb="FF000000"/>
        <rFont val="Calibri"/>
      </rPr>
      <t xml:space="preserve">
</t>
    </r>
    <r>
      <rPr>
        <sz val="11"/>
        <color rgb="FF000000"/>
        <rFont val="Calibri"/>
      </rPr>
      <t>If the "xpoweredBy" parameter does not exist, this is not a finding.</t>
    </r>
  </si>
  <si>
    <t>V-259063</t>
  </si>
  <si>
    <r>
      <rPr>
        <sz val="11"/>
        <rFont val="Calibri"/>
      </rPr>
      <t>The vCenter Lookup service example applications must be removed.</t>
    </r>
  </si>
  <si>
    <t>V-259064</t>
  </si>
  <si>
    <r>
      <rPr>
        <sz val="11"/>
        <rFont val="Calibri"/>
      </rPr>
      <t>The vCenter Lookup service default ROOT web application must be removed.</t>
    </r>
  </si>
  <si>
    <t>V-259065</t>
  </si>
  <si>
    <r>
      <rPr>
        <sz val="11"/>
        <rFont val="Calibri"/>
      </rPr>
      <t>The vCenter Lookup service default documentation must be removed.</t>
    </r>
  </si>
  <si>
    <t>V-259066</t>
  </si>
  <si>
    <r>
      <rPr>
        <sz val="11"/>
        <rFont val="Calibri"/>
      </rPr>
      <t>The vCenter Lookup service files must have permissions in an out-of-the-box state.</t>
    </r>
  </si>
  <si>
    <r>
      <rPr>
        <sz val="11"/>
        <color rgb="FF000000"/>
        <rFont val="Calibri"/>
      </rPr>
      <t>At the command prompt, run the following command:</t>
    </r>
    <r>
      <rPr>
        <sz val="11"/>
        <color rgb="FF000000"/>
        <rFont val="Calibri"/>
      </rPr>
      <t xml:space="preserve">
</t>
    </r>
    <r>
      <rPr>
        <sz val="11"/>
        <color rgb="FF000000"/>
        <rFont val="Calibri"/>
      </rPr>
      <t># find /usr/lib/vmware-lookupsvc/ -xdev -type f -a '(' -perm -o+w -o -not -user root -o -not -group root ')' -exec ls -ld {} \;</t>
    </r>
    <r>
      <rPr>
        <sz val="11"/>
        <color rgb="FF000000"/>
        <rFont val="Calibri"/>
      </rPr>
      <t xml:space="preserve">
</t>
    </r>
    <r>
      <rPr>
        <sz val="11"/>
        <color rgb="FF000000"/>
        <rFont val="Calibri"/>
      </rPr>
      <t>If any files are returned, this is a finding.</t>
    </r>
  </si>
  <si>
    <t>V-259067</t>
  </si>
  <si>
    <r>
      <rPr>
        <sz val="11"/>
        <rFont val="Calibri"/>
      </rPr>
      <t xml:space="preserve">The vCenter Lookup service must disable </t>
    </r>
    <r>
      <rPr>
        <sz val="11"/>
        <color rgb="FF000000"/>
        <rFont val="Calibri"/>
      </rPr>
      <t>"</t>
    </r>
    <r>
      <rPr>
        <b/>
        <sz val="11"/>
        <color rgb="FF000000"/>
        <rFont val="Calibri"/>
      </rPr>
      <t>ALLOW_BACKSLASH</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</si>
  <si>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</si>
  <si>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line, run the following command:</t>
    </r>
    <r>
      <rPr>
        <sz val="11"/>
        <color rgb="FF000000"/>
        <rFont val="Calibri"/>
      </rPr>
      <t xml:space="preserve">
</t>
    </r>
    <r>
      <rPr>
        <sz val="11"/>
        <color rgb="FF000000"/>
        <rFont val="Calibri"/>
      </rPr>
      <t># grep ALLOW_BACKSLASH /usr/lib/vmware-lookupsvc/conf/catalina.properties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If "org.apache.catalina.connector.ALLOW_BACKSLASH" is not set to "false", this is a finding.</t>
    </r>
    <r>
      <rPr>
        <sz val="11"/>
        <color rgb="FF000000"/>
        <rFont val="Calibri"/>
      </rPr>
      <t xml:space="preserve">
</t>
    </r>
    <r>
      <rPr>
        <sz val="11"/>
        <color rgb="FF000000"/>
        <rFont val="Calibri"/>
      </rPr>
      <t>If the "org.apache.catalina.connector.ALLOW_BACKSLASH" setting does not exist, this is not a finding.</t>
    </r>
  </si>
  <si>
    <t>V-259068</t>
  </si>
  <si>
    <r>
      <rPr>
        <sz val="11"/>
        <rFont val="Calibri"/>
      </rPr>
      <t xml:space="preserve">The vCenter Lookup service must enable </t>
    </r>
    <r>
      <rPr>
        <sz val="11"/>
        <color rgb="FF000000"/>
        <rFont val="Calibri"/>
      </rPr>
      <t>"</t>
    </r>
    <r>
      <rPr>
        <b/>
        <sz val="11"/>
        <color rgb="FF000000"/>
        <rFont val="Calibri"/>
      </rPr>
      <t>ENFORCE_ENCODING_IN_GET_WRITER</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</si>
  <si>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</si>
  <si>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line, run the following command:</t>
    </r>
    <r>
      <rPr>
        <sz val="11"/>
        <color rgb="FF000000"/>
        <rFont val="Calibri"/>
      </rPr>
      <t xml:space="preserve">
</t>
    </r>
    <r>
      <rPr>
        <sz val="11"/>
        <color rgb="FF000000"/>
        <rFont val="Calibri"/>
      </rPr>
      <t># grep ENFORCE_ENCODING_IN_GET_WRITER /usr/lib/vmware-lookupsvc/conf/catalina.properties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If "org.apache.catalina.connector.response.ENFORCE_ENCODING_IN_GET_WRITER" is not set to "true", this is a finding.</t>
    </r>
    <r>
      <rPr>
        <sz val="11"/>
        <color rgb="FF000000"/>
        <rFont val="Calibri"/>
      </rPr>
      <t xml:space="preserve">
</t>
    </r>
    <r>
      <rPr>
        <sz val="11"/>
        <color rgb="FF000000"/>
        <rFont val="Calibri"/>
      </rPr>
      <t>If the "org.apache.catalina.connector.response.ENFORCE_ENCODING_IN_GET_WRITER" setting does not exist, this is not a finding.</t>
    </r>
  </si>
  <si>
    <t>V-259069</t>
  </si>
  <si>
    <r>
      <rPr>
        <sz val="11"/>
        <rFont val="Calibri"/>
      </rPr>
      <t>The vCenter Lookup service manager webapp must be removed.</t>
    </r>
  </si>
  <si>
    <t>V-259070</t>
  </si>
  <si>
    <r>
      <rPr>
        <sz val="11"/>
        <rFont val="Calibri"/>
      </rPr>
      <t>The vCenter Lookup service host-manager webapp must be removed.</t>
    </r>
  </si>
  <si>
    <t>V-259071</t>
  </si>
  <si>
    <r>
      <rPr>
        <sz val="11"/>
        <rFont val="Calibri"/>
      </rPr>
      <t>The vCenter Perfcharts service must limit the number of maximum concurrent connections permitted.</t>
    </r>
  </si>
  <si>
    <t>vCenter Appliance Perfcharts</t>
  </si>
  <si>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&lt;Executor&gt; node with the name of tomcatThreadPool and configure with the value "maxThreads="300"".</t>
    </r>
    <r>
      <rPr>
        <sz val="11"/>
        <color rgb="FF000000"/>
        <rFont val="Calibri"/>
      </rPr>
      <t xml:space="preserve">
</t>
    </r>
    <r>
      <rPr>
        <sz val="11"/>
        <color rgb="FF000000"/>
        <rFont val="Calibri"/>
      </rPr>
      <t>Note: The &lt;Executor&gt; node should be configured similar to the following:</t>
    </r>
    <r>
      <rPr>
        <sz val="11"/>
        <color rgb="FF000000"/>
        <rFont val="Calibri"/>
      </rPr>
      <t xml:space="preserve">
</t>
    </r>
    <r>
      <rPr>
        <sz val="11"/>
        <color rgb="FF000000"/>
        <rFont val="Calibri"/>
      </rPr>
      <t>&lt;Executor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</si>
  <si>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'/Server/Service/Executor[@name="tomcatThreadPool"]/@maxThreads'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</si>
  <si>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V-259072</t>
  </si>
  <si>
    <r>
      <rPr>
        <sz val="11"/>
        <rFont val="Calibri"/>
      </rPr>
      <t>The vCenter Perfcharts service cookies must have secure flag set.</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</si>
  <si>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the &lt;session-config&gt; node and configure the &lt;secure&gt; setting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&lt;session-timeout&gt;6&lt;/session-timeout&gt;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</si>
  <si>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</si>
  <si>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V-259073</t>
  </si>
  <si>
    <r>
      <rPr>
        <sz val="11"/>
        <rFont val="Calibri"/>
      </rPr>
      <t>The vCenter Perfcharts service must initiate session logging upon startup.</t>
    </r>
  </si>
  <si>
    <r>
      <rPr>
        <sz val="11"/>
        <color rgb="FF000000"/>
        <rFont val="Calibri"/>
      </rPr>
      <t>Navigate to and open:</t>
    </r>
    <r>
      <rPr>
        <sz val="11"/>
        <color rgb="FF000000"/>
        <rFont val="Calibri"/>
      </rPr>
      <t xml:space="preserve">
</t>
    </r>
    <r>
      <rPr>
        <sz val="11"/>
        <color rgb="FF000000"/>
        <rFont val="Calibri"/>
      </rPr>
      <t>/etc/vmware/vmware-vmon/svcCfgfiles/perfcharts.json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"%VMWARE_LOG_DIR%/vmware/perfcharts/vmware-perfcharts-runtime.log",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</si>
  <si>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/etc/vmware/vmware-vmon/svcCfgfiles/perfcharts.json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 "%VMWARE_LOG_DIR%/vmware/perfcharts/vmware-perfcharts-runtime.log",</t>
    </r>
    <r>
      <rPr>
        <sz val="11"/>
        <color rgb="FF000000"/>
        <rFont val="Calibri"/>
      </rPr>
      <t xml:space="preserve">
</t>
    </r>
    <r>
      <rPr>
        <sz val="11"/>
        <color rgb="FF000000"/>
        <rFont val="Calibri"/>
      </rPr>
      <t>If no log file is specified for the "StreamRedirectFile" setting, this is a finding.</t>
    </r>
  </si>
  <si>
    <t>V-259074</t>
  </si>
  <si>
    <r>
      <rPr>
        <sz val="11"/>
        <rFont val="Calibri"/>
      </rPr>
      <t>The vCenter Perfcharts service must produce log records containing sufficient information regarding event details.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</si>
  <si>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pattern="%h %{X-Forwarded-For}i %l %u %t &amp;quot;%r&amp;quot; %s %b &amp;quot;%{User-Agent}i&amp;quot;"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</si>
  <si>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/usr/lib/vmware-perfcharts/tc-instance/conf/server.xml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pattern="%h %{X-Forwarded-For}i %l %u %t &amp;quot;%r&amp;quot; %s %b &amp;quot;%{User-Agent}i&amp;quot;"</t>
    </r>
    <r>
      <rPr>
        <sz val="11"/>
        <color rgb="FF000000"/>
        <rFont val="Calibri"/>
      </rPr>
      <t xml:space="preserve">
</t>
    </r>
    <r>
      <rPr>
        <sz val="11"/>
        <color rgb="FF000000"/>
        <rFont val="Calibri"/>
      </rPr>
      <t>Required elements:</t>
    </r>
    <r>
      <rPr>
        <sz val="11"/>
        <color rgb="FF000000"/>
        <rFont val="Calibri"/>
      </rPr>
      <t xml:space="preserve">
</t>
    </r>
    <r>
      <rPr>
        <sz val="11"/>
        <color rgb="FF000000"/>
        <rFont val="Calibri"/>
      </rPr>
      <t>%h %{X-Forwarded-For}i %l %t %u &amp;quot;%r&amp;quot; %s %b</t>
    </r>
    <r>
      <rPr>
        <sz val="11"/>
        <color rgb="FF000000"/>
        <rFont val="Calibri"/>
      </rPr>
      <t xml:space="preserve">
</t>
    </r>
    <r>
      <rPr>
        <sz val="11"/>
        <color rgb="FF000000"/>
        <rFont val="Calibri"/>
      </rPr>
      <t>If the log pattern does not contain the required elements in any order, this is a finding.</t>
    </r>
  </si>
  <si>
    <t>V-259075</t>
  </si>
  <si>
    <r>
      <rPr>
        <sz val="11"/>
        <rFont val="Calibri"/>
      </rPr>
      <t>The vCenter Perfcharts service logs folder permissions must be set correctly.</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</si>
  <si>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perfcharts:users &lt;file&gt;</t>
    </r>
    <r>
      <rPr>
        <sz val="11"/>
        <color rgb="FF000000"/>
        <rFont val="Calibri"/>
      </rPr>
      <t xml:space="preserve">
</t>
    </r>
    <r>
      <rPr>
        <sz val="11"/>
        <color rgb="FF000000"/>
        <rFont val="Calibri"/>
      </rPr>
      <t>Note: Substitute &lt;file&gt; with the listed file.</t>
    </r>
  </si>
  <si>
    <r>
      <rPr>
        <sz val="11"/>
        <color rgb="FF000000"/>
        <rFont val="Calibri"/>
      </rPr>
      <t>At the command prompt, run the following command:</t>
    </r>
    <r>
      <rPr>
        <sz val="11"/>
        <color rgb="FF000000"/>
        <rFont val="Calibri"/>
      </rPr>
      <t xml:space="preserve">
</t>
    </r>
    <r>
      <rPr>
        <sz val="11"/>
        <color rgb="FF000000"/>
        <rFont val="Calibri"/>
      </rPr>
      <t># find /var/log/vmware/perfcharts/ -xdev -type f -a '(' -perm -o+w -o -not -user perfcharts -o -not -group users ')' -exec ls -ld {} \;</t>
    </r>
    <r>
      <rPr>
        <sz val="11"/>
        <color rgb="FF000000"/>
        <rFont val="Calibri"/>
      </rPr>
      <t xml:space="preserve">
</t>
    </r>
    <r>
      <rPr>
        <sz val="11"/>
        <color rgb="FF000000"/>
        <rFont val="Calibri"/>
      </rPr>
      <t>If any files are returned, this is a finding.</t>
    </r>
  </si>
  <si>
    <t>V-259076</t>
  </si>
  <si>
    <r>
      <rPr>
        <sz val="11"/>
        <rFont val="Calibri"/>
      </rPr>
      <t>The vCenter Perfcharts service must limit privileges for creating or modifying hosted application shared files.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</si>
  <si>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&lt;Server&gt; node and add or update the "org.apache.catalina.security.SecurityListener" as follows:</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</si>
  <si>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'/Server/Listener[@className="org.apache.catalina.security.SecurityListener"]' /usr/lib/vmware-perfcharts/tc-instance/conf/server.xml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If the "org.apache.catalina.security.SecurityListener" listener is not present, this is a finding.</t>
    </r>
    <r>
      <rPr>
        <sz val="11"/>
        <color rgb="FF000000"/>
        <rFont val="Calibri"/>
      </rPr>
      <t xml:space="preserve">
</t>
    </r>
    <r>
      <rPr>
        <sz val="11"/>
        <color rgb="FF000000"/>
        <rFont val="Calibri"/>
      </rPr>
      <t>If the "org.apache.catalina.security.SecurityListener" listener is configured with a "minimumUmask" and is not "0007", this is a finding.</t>
    </r>
  </si>
  <si>
    <t>V-259077</t>
  </si>
  <si>
    <r>
      <rPr>
        <sz val="11"/>
        <rFont val="Calibri"/>
      </rPr>
      <t>The vCenter Perfcharts service must disable stack tracing.</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</si>
  <si>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Note: If "allowTrace" is not present, it defaults to "false".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</si>
  <si>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"//Connector[@allowTrace = 'true']"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</si>
  <si>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V-259078</t>
  </si>
  <si>
    <r>
      <rPr>
        <sz val="11"/>
        <rFont val="Calibri"/>
      </rPr>
      <t>The vCenter Perfcharts service must be configured to use a specified IP address and port.</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</si>
  <si>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&lt;Connector&gt; node and configure the port and address as follows.</t>
    </r>
    <r>
      <rPr>
        <sz val="11"/>
        <color rgb="FF000000"/>
        <rFont val="Calibri"/>
      </rPr>
      <t xml:space="preserve">
</t>
    </r>
    <r>
      <rPr>
        <sz val="11"/>
        <color rgb="FF000000"/>
        <rFont val="Calibri"/>
      </rPr>
      <t>port="${bio.http.port}"</t>
    </r>
    <r>
      <rPr>
        <sz val="11"/>
        <color rgb="FF000000"/>
        <rFont val="Calibri"/>
      </rPr>
      <t xml:space="preserve">
</t>
    </r>
    <r>
      <rPr>
        <sz val="11"/>
        <color rgb="FF000000"/>
        <rFont val="Calibri"/>
      </rPr>
      <t>address="localhost"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</si>
  <si>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"//Connector[(@port = '0') or not(@address)]"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</si>
  <si>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V-259079</t>
  </si>
  <si>
    <r>
      <rPr>
        <sz val="11"/>
        <rFont val="Calibri"/>
      </rPr>
      <t>The vCenter Perfcharts service must be configured to limit data exposure between applications.</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</si>
  <si>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</si>
  <si>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line, run the following command:</t>
    </r>
    <r>
      <rPr>
        <sz val="11"/>
        <color rgb="FF000000"/>
        <rFont val="Calibri"/>
      </rPr>
      <t xml:space="preserve">
</t>
    </r>
    <r>
      <rPr>
        <sz val="11"/>
        <color rgb="FF000000"/>
        <rFont val="Calibri"/>
      </rPr>
      <t># grep RECYCLE_FACADES /usr/lib/vmware-perfcharts/tc-instance/conf/catalina.properties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If "org.apache.catalina.connector.RECYCLE_FACADES" is not set to "true", this is a finding.</t>
    </r>
    <r>
      <rPr>
        <sz val="11"/>
        <color rgb="FF000000"/>
        <rFont val="Calibri"/>
      </rPr>
      <t xml:space="preserve">
</t>
    </r>
    <r>
      <rPr>
        <sz val="11"/>
        <color rgb="FF000000"/>
        <rFont val="Calibri"/>
      </rPr>
      <t>If the "org.apache.catalina.connector.RECYCLE_FACADES" setting does not exist, this is not a finding.</t>
    </r>
  </si>
  <si>
    <t>V-259080</t>
  </si>
  <si>
    <r>
      <rPr>
        <sz val="11"/>
        <rFont val="Calibri"/>
      </rPr>
      <t>The vCenter Perfcharts service must be configured to fail to a known safe state if system initialization fails.</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</si>
  <si>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</si>
  <si>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line, run the following command:</t>
    </r>
    <r>
      <rPr>
        <sz val="11"/>
        <color rgb="FF000000"/>
        <rFont val="Calibri"/>
      </rPr>
      <t xml:space="preserve">
</t>
    </r>
    <r>
      <rPr>
        <sz val="11"/>
        <color rgb="FF000000"/>
        <rFont val="Calibri"/>
      </rPr>
      <t># grep EXIT_ON_INIT_FAILURE /usr/lib/vmware-perfcharts/tc-instance/conf/catalina.properties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there are no results, or if the "org.apache.catalina.startup.EXIT_ON_INIT_FAILURE" is not set to "true", this is a finding.</t>
    </r>
  </si>
  <si>
    <t>V-259081</t>
  </si>
  <si>
    <r>
      <rPr>
        <sz val="11"/>
        <rFont val="Calibri"/>
      </rPr>
      <t>The vCenter Perfcharts service must set URIEncoding to UTF-8.</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</si>
  <si>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</si>
  <si>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"//Connector[@URIEncoding != 'UTF-8'] | //Connector[not[@URIEncoding]]"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</si>
  <si>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V-259082</t>
  </si>
  <si>
    <r>
      <rPr>
        <sz val="11"/>
        <rFont val="Calibri"/>
      </rPr>
      <t xml:space="preserve">The vCenter Perfcharts service </t>
    </r>
    <r>
      <rPr>
        <sz val="11"/>
        <color rgb="FF000000"/>
        <rFont val="Calibri"/>
      </rPr>
      <t>"</t>
    </r>
    <r>
      <rPr>
        <b/>
        <sz val="11"/>
        <color rgb="FF000000"/>
        <rFont val="Calibri"/>
      </rPr>
      <t>ErrorReportValve showServerInfo</t>
    </r>
    <r>
      <rPr>
        <sz val="11"/>
        <color rgb="FF000000"/>
        <rFont val="Calibri"/>
      </rPr>
      <t>"</t>
    </r>
    <r>
      <rPr>
        <sz val="11"/>
        <color rgb="FF000000"/>
        <rFont val="Calibri"/>
      </rPr>
      <t xml:space="preserve"> must be set to </t>
    </r>
    <r>
      <rPr>
        <sz val="11"/>
        <color rgb="FF000000"/>
        <rFont val="Calibri"/>
      </rPr>
      <t>"</t>
    </r>
    <r>
      <rPr>
        <b/>
        <sz val="11"/>
        <color rgb="FF000000"/>
        <rFont val="Calibri"/>
      </rPr>
      <t>false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</si>
  <si>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or update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</si>
  <si>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/usr/lib/vmware-perfcharts/tc-instance/conf/server.xml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"ErrorReportValve" element is not defined or "showServerInfo" is not set to "false", this is a finding.</t>
    </r>
  </si>
  <si>
    <t>V-259083</t>
  </si>
  <si>
    <r>
      <rPr>
        <sz val="11"/>
        <rFont val="Calibri"/>
      </rPr>
      <t>The vCenter Perfcharts service must set an inactive timeout for sessions.</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</si>
  <si>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the &lt;session-config&gt; node and configure the &lt;session-timeout&gt;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&lt;session-timeout&gt;6&lt;/session-timeout&gt;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</si>
  <si>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'/web-app/session-config/session-timeout'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&lt;session-timeout&gt;6&lt;/session-timeout&gt;</t>
    </r>
    <r>
      <rPr>
        <sz val="11"/>
        <color rgb="FF000000"/>
        <rFont val="Calibri"/>
      </rPr>
      <t xml:space="preserve">
</t>
    </r>
    <r>
      <rPr>
        <sz val="11"/>
        <color rgb="FF000000"/>
        <rFont val="Calibri"/>
      </rPr>
      <t>If the value of "session-timeout" is not "30" or less, or is missing, this is a finding.</t>
    </r>
  </si>
  <si>
    <t>V-259084</t>
  </si>
  <si>
    <r>
      <rPr>
        <sz val="11"/>
        <rFont val="Calibri"/>
      </rPr>
      <t>The vCenter Perfcharts service must offload log records onto a different system or media from the system being logged.</t>
    </r>
  </si>
  <si>
    <r>
      <rPr>
        <sz val="11"/>
        <color rgb="FF000000"/>
        <rFont val="Calibri"/>
      </rPr>
      <t>Navigate to and open:</t>
    </r>
    <r>
      <rPr>
        <sz val="11"/>
        <color rgb="FF000000"/>
        <rFont val="Calibri"/>
      </rPr>
      <t xml:space="preserve">
</t>
    </r>
    <r>
      <rPr>
        <sz val="11"/>
        <color rgb="FF000000"/>
        <rFont val="Calibri"/>
      </rPr>
      <t>/etc/vmware-syslog/vmware-services-perfcharts.conf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#stats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File="/var/log/vmware/perfcharts/stats.log"</t>
    </r>
    <r>
      <rPr>
        <sz val="11"/>
        <color rgb="FF000000"/>
        <rFont val="Calibri"/>
      </rPr>
      <t xml:space="preserve">
</t>
    </r>
    <r>
      <rPr>
        <sz val="11"/>
        <color rgb="FF000000"/>
        <rFont val="Calibri"/>
      </rPr>
      <t xml:space="preserve">      Tag="perfcharts-stats"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#localhost_access_log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File="/var/log/vmware/perfcharts/localhost_access_log.txt"</t>
    </r>
    <r>
      <rPr>
        <sz val="11"/>
        <color rgb="FF000000"/>
        <rFont val="Calibri"/>
      </rPr>
      <t xml:space="preserve">
</t>
    </r>
    <r>
      <rPr>
        <sz val="11"/>
        <color rgb="FF000000"/>
        <rFont val="Calibri"/>
      </rPr>
      <t xml:space="preserve">      Tag="perfcharts-localhost_access"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#vmware-perfcharts-gc.log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File="/var/log/vmware/perfcharts/vmware-perfcharts-gc.log.*.current"</t>
    </r>
    <r>
      <rPr>
        <sz val="11"/>
        <color rgb="FF000000"/>
        <rFont val="Calibri"/>
      </rPr>
      <t xml:space="preserve">
</t>
    </r>
    <r>
      <rPr>
        <sz val="11"/>
        <color rgb="FF000000"/>
        <rFont val="Calibri"/>
      </rPr>
      <t xml:space="preserve">      Tag="perfcharts-gc"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#vmware-perfcharts-runtime.log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File="/var/log/vmware/perfcharts/vmware-perfcharts-runtime.log.std*"</t>
    </r>
    <r>
      <rPr>
        <sz val="11"/>
        <color rgb="FF000000"/>
        <rFont val="Calibri"/>
      </rPr>
      <t xml:space="preserve">
</t>
    </r>
    <r>
      <rPr>
        <sz val="11"/>
        <color rgb="FF000000"/>
        <rFont val="Calibri"/>
      </rPr>
      <t xml:space="preserve">      Tag="perfcharts-runtime"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#tomcat/catalina_log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File="/var/log/vmware/perfcharts/tomcat/catalina.*.log"</t>
    </r>
    <r>
      <rPr>
        <sz val="11"/>
        <color rgb="FF000000"/>
        <rFont val="Calibri"/>
      </rPr>
      <t xml:space="preserve">
</t>
    </r>
    <r>
      <rPr>
        <sz val="11"/>
        <color rgb="FF000000"/>
        <rFont val="Calibri"/>
      </rPr>
      <t xml:space="preserve">      Tag="perfcharts-tomcat-catalina"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#tomcat/localhost_log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File="/var/log/vmware/perfcharts/tomcat/localhost.*.log"</t>
    </r>
    <r>
      <rPr>
        <sz val="11"/>
        <color rgb="FF000000"/>
        <rFont val="Calibri"/>
      </rPr>
      <t xml:space="preserve">
</t>
    </r>
    <r>
      <rPr>
        <sz val="11"/>
        <color rgb="FF000000"/>
        <rFont val="Calibri"/>
      </rPr>
      <t xml:space="preserve">      Tag="perfcharts-tomcat-localhost"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</si>
  <si>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By default, a vmware-services-perfcharts.conf rsyslog configuration file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/etc/vmware-syslog/vmware-services-perfcharts.conf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#stats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File="/var/log/vmware/perfcharts/stats.log"</t>
    </r>
    <r>
      <rPr>
        <sz val="11"/>
        <color rgb="FF000000"/>
        <rFont val="Calibri"/>
      </rPr>
      <t xml:space="preserve">
</t>
    </r>
    <r>
      <rPr>
        <sz val="11"/>
        <color rgb="FF000000"/>
        <rFont val="Calibri"/>
      </rPr>
      <t xml:space="preserve">      Tag="perfcharts-stats"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#localhost_access_log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File="/var/log/vmware/perfcharts/localhost_access_log.txt"</t>
    </r>
    <r>
      <rPr>
        <sz val="11"/>
        <color rgb="FF000000"/>
        <rFont val="Calibri"/>
      </rPr>
      <t xml:space="preserve">
</t>
    </r>
    <r>
      <rPr>
        <sz val="11"/>
        <color rgb="FF000000"/>
        <rFont val="Calibri"/>
      </rPr>
      <t xml:space="preserve">      Tag="perfcharts-localhost_access"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#vmware-perfcharts-gc.log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File="/var/log/vmware/perfcharts/vmware-perfcharts-gc.log.*.current"</t>
    </r>
    <r>
      <rPr>
        <sz val="11"/>
        <color rgb="FF000000"/>
        <rFont val="Calibri"/>
      </rPr>
      <t xml:space="preserve">
</t>
    </r>
    <r>
      <rPr>
        <sz val="11"/>
        <color rgb="FF000000"/>
        <rFont val="Calibri"/>
      </rPr>
      <t xml:space="preserve">      Tag="perfcharts-gc"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#vmware-perfcharts-runtime.log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File="/var/log/vmware/perfcharts/vmware-perfcharts-runtime.log.std*"</t>
    </r>
    <r>
      <rPr>
        <sz val="11"/>
        <color rgb="FF000000"/>
        <rFont val="Calibri"/>
      </rPr>
      <t xml:space="preserve">
</t>
    </r>
    <r>
      <rPr>
        <sz val="11"/>
        <color rgb="FF000000"/>
        <rFont val="Calibri"/>
      </rPr>
      <t xml:space="preserve">      Tag="perfcharts-runtime"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#tomcat/catalina_log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File="/var/log/vmware/perfcharts/tomcat/catalina.*.log"</t>
    </r>
    <r>
      <rPr>
        <sz val="11"/>
        <color rgb="FF000000"/>
        <rFont val="Calibri"/>
      </rPr>
      <t xml:space="preserve">
</t>
    </r>
    <r>
      <rPr>
        <sz val="11"/>
        <color rgb="FF000000"/>
        <rFont val="Calibri"/>
      </rPr>
      <t xml:space="preserve">      Tag="perfcharts-tomcat-catalina"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#tomcat/localhost_log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File="/var/log/vmware/perfcharts/tomcat/localhost.*.log"</t>
    </r>
    <r>
      <rPr>
        <sz val="11"/>
        <color rgb="FF000000"/>
        <rFont val="Calibri"/>
      </rPr>
      <t xml:space="preserve">
</t>
    </r>
    <r>
      <rPr>
        <sz val="11"/>
        <color rgb="FF000000"/>
        <rFont val="Calibri"/>
      </rPr>
      <t xml:space="preserve">      Tag="perfcharts-tomcat-localhost"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</si>
  <si>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V-259085</t>
  </si>
  <si>
    <r>
      <rPr>
        <sz val="11"/>
        <rFont val="Calibri"/>
      </rPr>
      <t xml:space="preserve">The vCenter Perfcharts service must enable </t>
    </r>
    <r>
      <rPr>
        <sz val="11"/>
        <color rgb="FF000000"/>
        <rFont val="Calibri"/>
      </rPr>
      <t>"</t>
    </r>
    <r>
      <rPr>
        <b/>
        <sz val="11"/>
        <color rgb="FF000000"/>
        <rFont val="Calibri"/>
      </rPr>
      <t>STRICT_SERVLET_COMPLIANCE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</si>
  <si>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</si>
  <si>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line, run the following command:</t>
    </r>
    <r>
      <rPr>
        <sz val="11"/>
        <color rgb="FF000000"/>
        <rFont val="Calibri"/>
      </rPr>
      <t xml:space="preserve">
</t>
    </r>
    <r>
      <rPr>
        <sz val="11"/>
        <color rgb="FF000000"/>
        <rFont val="Calibri"/>
      </rPr>
      <t># grep STRICT_SERVLET_COMPLIANCE /usr/lib/vmware-perfcharts/tc-instance/conf/catalina.properties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If there are no results, or if the "org.apache.catalina.STRICT_SERVLET_COMPLIANCE" is not set to "true", this is a finding.</t>
    </r>
  </si>
  <si>
    <t>V-259086</t>
  </si>
  <si>
    <r>
      <rPr>
        <sz val="11"/>
        <rFont val="Calibri"/>
      </rPr>
      <t>The vCenter Perfcharts service must limit the amount of time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</si>
  <si>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connectionTimeout="20000"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</si>
  <si>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connection timeout should not be disabled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"//Connector[@connectionTimeout = '-1']"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</si>
  <si>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V-259087</t>
  </si>
  <si>
    <r>
      <rPr>
        <sz val="11"/>
        <rFont val="Calibri"/>
      </rPr>
      <t>The vCenter Perfcharts service must limit the number of times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</si>
  <si>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maxKeepAliveRequests="15"</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</si>
  <si>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connection timeout should not be unlimited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"//Connector[@maxKeepAliveRequests = '-1']"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</si>
  <si>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V-259088</t>
  </si>
  <si>
    <r>
      <rPr>
        <sz val="11"/>
        <rFont val="Calibri"/>
      </rPr>
      <t xml:space="preserve">The vCenter Perfcharts service must configure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</si>
  <si>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</si>
  <si>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"//*[contains(text(), 'setCharacterEncodingFilter')]/parent::*" /usr/lib/vmware-perfcharts/tc-instance/webapps/statsreport/WEB-INF/web.xml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</si>
  <si>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V-259089</t>
  </si>
  <si>
    <r>
      <rPr>
        <sz val="11"/>
        <rFont val="Calibri"/>
      </rPr>
      <t xml:space="preserve">The vCenter Perfcharts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</si>
  <si>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the &lt;session-config&gt; node and configure the &lt;http-only&gt;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&lt;session-timeout&gt;6&lt;/session-timeout&gt;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</si>
  <si>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</si>
  <si>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V-259090</t>
  </si>
  <si>
    <r>
      <rPr>
        <sz val="11"/>
        <rFont val="Calibri"/>
      </rPr>
      <t xml:space="preserve">The vCenter Perfcharts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</si>
  <si>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the /&lt;web-apps&gt;/&lt;servlet&gt;/&lt;servlet-class&gt;org.apache.catalina.servlets.DefaultServlet&lt;/servlet-class&gt;/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</si>
  <si>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default servlet (or DefaultServlet) is a special servlet provided with Tomcat that is called when no other suitable page is found in a particular folder. The DefaultServlet serves static resources as well as directory listings. The DefaultServlet is configured by default with the "readonly" parameter set to "true" where HTTP commands such as PUT and DELETE are rejected.</t>
    </r>
    <r>
      <rPr>
        <sz val="11"/>
        <color rgb="FF000000"/>
        <rFont val="Calibri"/>
      </rPr>
      <t xml:space="preserve">
</t>
    </r>
    <r>
      <rPr>
        <sz val="11"/>
        <color rgb="FF000000"/>
        <rFont val="Calibri"/>
      </rPr>
      <t>Changing this to "false" allows clients to delete or modify static resources on the server and to upload new resources. DefaultServlet "readonly" must be set to "true", either literally or by absence (default).</t>
    </r>
  </si>
  <si>
    <r>
      <rPr>
        <sz val="11"/>
        <color rgb="FF000000"/>
        <rFont val="Calibri"/>
      </rPr>
      <t>At the command prompt, run the following command:</t>
    </r>
    <r>
      <rPr>
        <sz val="11"/>
        <color rgb="FF000000"/>
        <rFont val="Calibri"/>
      </rPr>
      <t xml:space="preserve">
</t>
    </r>
    <r>
      <rPr>
        <sz val="11"/>
        <color rgb="FF000000"/>
        <rFont val="Calibri"/>
      </rPr>
      <t># xmllint --xpath "//*[contains(text(), 'DefaultServlet')]/parent::*" /usr/lib/vmware-perfcharts/tc-instance/webapps/statsreport/WEB-INF/web.xml</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 xml:space="preserve">      &lt;description&gt;File servlet&lt;/description&gt;</t>
    </r>
    <r>
      <rPr>
        <sz val="11"/>
        <color rgb="FF000000"/>
        <rFont val="Calibri"/>
      </rPr>
      <t xml:space="preserve">
</t>
    </r>
    <r>
      <rPr>
        <sz val="11"/>
        <color rgb="FF000000"/>
        <rFont val="Calibri"/>
      </rPr>
      <t xml:space="preserve">      &lt;servlet-name&gt;FileServlet&lt;/servlet-name&gt;</t>
    </r>
    <r>
      <rPr>
        <sz val="11"/>
        <color rgb="FF000000"/>
        <rFont val="Calibri"/>
      </rPr>
      <t xml:space="preserve">
</t>
    </r>
    <r>
      <rPr>
        <sz val="11"/>
        <color rgb="FF000000"/>
        <rFont val="Calibri"/>
      </rPr>
      <t xml:space="preserve">      &lt;servlet-class&gt;org.apache.catalina.servlets.DefaultServlet&lt;/servlet-class&gt;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If the "readOnly" param-value for the "DefaultServlet" servlet class is set to "false", this is a finding.</t>
    </r>
    <r>
      <rPr>
        <sz val="11"/>
        <color rgb="FF000000"/>
        <rFont val="Calibri"/>
      </rPr>
      <t xml:space="preserve">
</t>
    </r>
    <r>
      <rPr>
        <sz val="11"/>
        <color rgb="FF000000"/>
        <rFont val="Calibri"/>
      </rPr>
      <t>If the "readOnly" param-value does not exist, this is not a finding.</t>
    </r>
  </si>
  <si>
    <t>V-259091</t>
  </si>
  <si>
    <r>
      <rPr>
        <sz val="11"/>
        <rFont val="Calibri"/>
      </rPr>
      <t>The vCenter Perfcharts service shutdown port must be disabled.</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</si>
  <si>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Add or modify the setting "base.shutdown.port=-1" in the "catalina.properties" file.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&lt;Server&gt; node with the value:</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</si>
  <si>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commands:</t>
    </r>
    <r>
      <rPr>
        <sz val="11"/>
        <color rgb="FF000000"/>
        <rFont val="Calibri"/>
      </rPr>
      <t xml:space="preserve">
</t>
    </r>
    <r>
      <rPr>
        <sz val="11"/>
        <color rgb="FF000000"/>
        <rFont val="Calibri"/>
      </rPr>
      <t># xmllint --xpath "//Server/@port" /usr/lib/vmware-perfcharts/tc-instance/conf/server.xml</t>
    </r>
    <r>
      <rPr>
        <sz val="11"/>
        <color rgb="FF000000"/>
        <rFont val="Calibri"/>
      </rPr>
      <t xml:space="preserve">
</t>
    </r>
    <r>
      <rPr>
        <sz val="11"/>
        <color rgb="FF000000"/>
        <rFont val="Calibri"/>
      </rPr>
      <t># grep 'base.shutdown.port' /usr/lib/vmware-perfcharts/tc-instance/conf/catalina.properties</t>
    </r>
    <r>
      <rPr>
        <sz val="11"/>
        <color rgb="FF000000"/>
        <rFont val="Calibri"/>
      </rPr>
      <t xml:space="preserve">
</t>
    </r>
    <r>
      <rPr>
        <sz val="11"/>
        <color rgb="FF000000"/>
        <rFont val="Calibri"/>
      </rPr>
      <t>Example results:</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"port" does not equal "${base.shutdown.port}", this is a finding.</t>
    </r>
    <r>
      <rPr>
        <sz val="11"/>
        <color rgb="FF000000"/>
        <rFont val="Calibri"/>
      </rPr>
      <t xml:space="preserve">
</t>
    </r>
    <r>
      <rPr>
        <sz val="11"/>
        <color rgb="FF000000"/>
        <rFont val="Calibri"/>
      </rPr>
      <t>If "base.shutdown.port" does not equal "-1", this is a finding.</t>
    </r>
  </si>
  <si>
    <t>V-259092</t>
  </si>
  <si>
    <r>
      <rPr>
        <sz val="11"/>
        <rFont val="Calibri"/>
      </rPr>
      <t>The vCenter Perfcharts service debug parameter must be disabled.</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</si>
  <si>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</si>
  <si>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'//param-name[text()="debug"]/parent::init-param'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"debug" parameter is specified and is not "0", this is a finding.</t>
    </r>
    <r>
      <rPr>
        <sz val="11"/>
        <color rgb="FF000000"/>
        <rFont val="Calibri"/>
      </rPr>
      <t xml:space="preserve">
</t>
    </r>
    <r>
      <rPr>
        <sz val="11"/>
        <color rgb="FF000000"/>
        <rFont val="Calibri"/>
      </rPr>
      <t>If the "debug" parameter does not exist, this is not a finding.</t>
    </r>
  </si>
  <si>
    <t>V-259093</t>
  </si>
  <si>
    <r>
      <rPr>
        <sz val="11"/>
        <rFont val="Calibri"/>
      </rPr>
      <t>The vCenter Perfcharts service directory listings parameter must be disabled.</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</si>
  <si>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</si>
  <si>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'//param-name[text()="listings"]/parent::init-param'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"listings" parameter is specified and is not "false", this is a finding.</t>
    </r>
    <r>
      <rPr>
        <sz val="11"/>
        <color rgb="FF000000"/>
        <rFont val="Calibri"/>
      </rPr>
      <t xml:space="preserve">
</t>
    </r>
    <r>
      <rPr>
        <sz val="11"/>
        <color rgb="FF000000"/>
        <rFont val="Calibri"/>
      </rPr>
      <t>If the "listings" parameter does not exist, this is not a finding.</t>
    </r>
  </si>
  <si>
    <t>V-259094</t>
  </si>
  <si>
    <r>
      <rPr>
        <sz val="11"/>
        <rFont val="Calibri"/>
      </rPr>
      <t>The vCenter Perfcharts service deployXML attribute must be disabled.</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</si>
  <si>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&lt;Host&gt; node and configure with the value "deployXML="false"".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</si>
  <si>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"//Host/@deployXML"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If "deployXML" does not equal "false", this is a finding.</t>
    </r>
  </si>
  <si>
    <t>V-259095</t>
  </si>
  <si>
    <r>
      <rPr>
        <sz val="11"/>
        <rFont val="Calibri"/>
      </rPr>
      <t>The vCenter Perfcharts service must have Autodeploy disabled.</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</si>
  <si>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&lt;Host&gt; node and configure with the value "autoDeploy="false"".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</si>
  <si>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"//Host/@autoDeploy"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autoDeploy="false"</t>
    </r>
    <r>
      <rPr>
        <sz val="11"/>
        <color rgb="FF000000"/>
        <rFont val="Calibri"/>
      </rPr>
      <t xml:space="preserve">
</t>
    </r>
    <r>
      <rPr>
        <sz val="11"/>
        <color rgb="FF000000"/>
        <rFont val="Calibri"/>
      </rPr>
      <t>If "autoDeploy" does not equal "false", this is a finding.</t>
    </r>
  </si>
  <si>
    <t>V-259096</t>
  </si>
  <si>
    <r>
      <rPr>
        <sz val="11"/>
        <rFont val="Calibri"/>
      </rPr>
      <t>The vCenter Perfcharts service xpoweredBy attribute must be disabled.</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</si>
  <si>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&lt;Connector&gt; node and remove the "xpoweredBy" attribute.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</si>
  <si>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"//Connector/@xpoweredBy" /usr/lib/vmware-perfcharts/tc-instance/conf/server.xml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"xpoweredBy" parameter is specified and is not "false", this is a finding.</t>
    </r>
    <r>
      <rPr>
        <sz val="11"/>
        <color rgb="FF000000"/>
        <rFont val="Calibri"/>
      </rPr>
      <t xml:space="preserve">
</t>
    </r>
    <r>
      <rPr>
        <sz val="11"/>
        <color rgb="FF000000"/>
        <rFont val="Calibri"/>
      </rPr>
      <t>If the "xpoweredBy" parameter does not exist, this is not a finding.</t>
    </r>
  </si>
  <si>
    <t>V-259097</t>
  </si>
  <si>
    <r>
      <rPr>
        <sz val="11"/>
        <rFont val="Calibri"/>
      </rPr>
      <t>The vCenter Perfcharts service example applications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</si>
  <si>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/usr/lib/vmware-perfcharts/tc-instance/webapps/examples</t>
    </r>
  </si>
  <si>
    <r>
      <rPr>
        <sz val="11"/>
        <color rgb="FF000000"/>
        <rFont val="Calibri"/>
      </rPr>
      <t>At the command prompt, run the following command:</t>
    </r>
    <r>
      <rPr>
        <sz val="11"/>
        <color rgb="FF000000"/>
        <rFont val="Calibri"/>
      </rPr>
      <t xml:space="preserve">
</t>
    </r>
    <r>
      <rPr>
        <sz val="11"/>
        <color rgb="FF000000"/>
        <rFont val="Calibri"/>
      </rPr>
      <t># ls -l /usr/lib/vmware-perfcharts/tc-instance/webapps/examples</t>
    </r>
    <r>
      <rPr>
        <sz val="11"/>
        <color rgb="FF000000"/>
        <rFont val="Calibri"/>
      </rPr>
      <t xml:space="preserve">
</t>
    </r>
    <r>
      <rPr>
        <sz val="11"/>
        <color rgb="FF000000"/>
        <rFont val="Calibri"/>
      </rPr>
      <t>If the examples folder exists or contains any content, this is a finding.</t>
    </r>
  </si>
  <si>
    <t>V-259098</t>
  </si>
  <si>
    <r>
      <rPr>
        <sz val="11"/>
        <rFont val="Calibri"/>
      </rPr>
      <t>The vCenter Perfcharts service default documentation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</si>
  <si>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/usr/lib/vmware-perfcharts/tc-instance/webapps/docs</t>
    </r>
  </si>
  <si>
    <r>
      <rPr>
        <sz val="11"/>
        <color rgb="FF000000"/>
        <rFont val="Calibri"/>
      </rPr>
      <t>At the command prompt, run the following command:</t>
    </r>
    <r>
      <rPr>
        <sz val="11"/>
        <color rgb="FF000000"/>
        <rFont val="Calibri"/>
      </rPr>
      <t xml:space="preserve">
</t>
    </r>
    <r>
      <rPr>
        <sz val="11"/>
        <color rgb="FF000000"/>
        <rFont val="Calibri"/>
      </rPr>
      <t># ls -l /usr/lib/vmware-perfcharts/tc-instance/webapps/docs</t>
    </r>
    <r>
      <rPr>
        <sz val="11"/>
        <color rgb="FF000000"/>
        <rFont val="Calibri"/>
      </rPr>
      <t xml:space="preserve">
</t>
    </r>
    <r>
      <rPr>
        <sz val="11"/>
        <color rgb="FF000000"/>
        <rFont val="Calibri"/>
      </rPr>
      <t>If the "docs" folder exists or contains any content, this is a finding.</t>
    </r>
  </si>
  <si>
    <t>V-259099</t>
  </si>
  <si>
    <r>
      <rPr>
        <sz val="11"/>
        <rFont val="Calibri"/>
      </rPr>
      <t>The vCenter Perfcharts service files must have permissions in an out-of-the-box state.</t>
    </r>
  </si>
  <si>
    <r>
      <rPr>
        <sz val="11"/>
        <color rgb="FF000000"/>
        <rFont val="Calibri"/>
      </rPr>
      <t>At the command prompt, run the following command:</t>
    </r>
    <r>
      <rPr>
        <sz val="11"/>
        <color rgb="FF000000"/>
        <rFont val="Calibri"/>
      </rPr>
      <t xml:space="preserve">
</t>
    </r>
    <r>
      <rPr>
        <sz val="11"/>
        <color rgb="FF000000"/>
        <rFont val="Calibri"/>
      </rPr>
      <t># find /usr/lib/vmware-perfcharts/ -xdev -type f -a '(' -perm -o+w -o -not -user root -o -not -group root ')' -exec ls -ld {} \;</t>
    </r>
    <r>
      <rPr>
        <sz val="11"/>
        <color rgb="FF000000"/>
        <rFont val="Calibri"/>
      </rPr>
      <t xml:space="preserve">
</t>
    </r>
    <r>
      <rPr>
        <sz val="11"/>
        <color rgb="FF000000"/>
        <rFont val="Calibri"/>
      </rPr>
      <t>If any files are returned, this is a finding.</t>
    </r>
  </si>
  <si>
    <t>V-259100</t>
  </si>
  <si>
    <r>
      <rPr>
        <sz val="11"/>
        <rFont val="Calibri"/>
      </rPr>
      <t xml:space="preserve">The vCenter Perfcharts service must disable </t>
    </r>
    <r>
      <rPr>
        <sz val="11"/>
        <color rgb="FF000000"/>
        <rFont val="Calibri"/>
      </rPr>
      <t>"</t>
    </r>
    <r>
      <rPr>
        <b/>
        <sz val="11"/>
        <color rgb="FF000000"/>
        <rFont val="Calibri"/>
      </rPr>
      <t>ALLOW_BACKSLASH</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</si>
  <si>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</si>
  <si>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line, run the following command:</t>
    </r>
    <r>
      <rPr>
        <sz val="11"/>
        <color rgb="FF000000"/>
        <rFont val="Calibri"/>
      </rPr>
      <t xml:space="preserve">
</t>
    </r>
    <r>
      <rPr>
        <sz val="11"/>
        <color rgb="FF000000"/>
        <rFont val="Calibri"/>
      </rPr>
      <t># grep ALLOW_BACKSLASH /usr/lib/vmware-perfcharts/tc-instance/conf/catalina.properties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If "org.apache.catalina.connector.ALLOW_BACKSLASH" is not set to "false", this is a finding.</t>
    </r>
    <r>
      <rPr>
        <sz val="11"/>
        <color rgb="FF000000"/>
        <rFont val="Calibri"/>
      </rPr>
      <t xml:space="preserve">
</t>
    </r>
    <r>
      <rPr>
        <sz val="11"/>
        <color rgb="FF000000"/>
        <rFont val="Calibri"/>
      </rPr>
      <t>If the "org.apache.catalina.connector.ALLOW_BACKSLASH" setting does not exist, this is not a finding.</t>
    </r>
  </si>
  <si>
    <t>V-259101</t>
  </si>
  <si>
    <r>
      <rPr>
        <sz val="11"/>
        <rFont val="Calibri"/>
      </rPr>
      <t xml:space="preserve">The vCenter Perfcharts service must enable </t>
    </r>
    <r>
      <rPr>
        <sz val="11"/>
        <color rgb="FF000000"/>
        <rFont val="Calibri"/>
      </rPr>
      <t>"</t>
    </r>
    <r>
      <rPr>
        <b/>
        <sz val="11"/>
        <color rgb="FF000000"/>
        <rFont val="Calibri"/>
      </rPr>
      <t>ENFORCE_ENCODING_IN_GET_WRITER</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</si>
  <si>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</si>
  <si>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line, run the following command:</t>
    </r>
    <r>
      <rPr>
        <sz val="11"/>
        <color rgb="FF000000"/>
        <rFont val="Calibri"/>
      </rPr>
      <t xml:space="preserve">
</t>
    </r>
    <r>
      <rPr>
        <sz val="11"/>
        <color rgb="FF000000"/>
        <rFont val="Calibri"/>
      </rPr>
      <t># grep ENFORCE_ENCODING_IN_GET_WRITER /usr/lib/vmware-perfcharts/tc-instance/conf/catalina.properties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If "org.apache.catalina.connector.response.ENFORCE_ENCODING_IN_GET_WRITER" is not set to "true", this is a finding.</t>
    </r>
    <r>
      <rPr>
        <sz val="11"/>
        <color rgb="FF000000"/>
        <rFont val="Calibri"/>
      </rPr>
      <t xml:space="preserve">
</t>
    </r>
    <r>
      <rPr>
        <sz val="11"/>
        <color rgb="FF000000"/>
        <rFont val="Calibri"/>
      </rPr>
      <t>If the "org.apache.catalina.connector.response.ENFORCE_ENCODING_IN_GET_WRITER" setting does not exist, this is not a finding.</t>
    </r>
  </si>
  <si>
    <t>V-259102</t>
  </si>
  <si>
    <r>
      <rPr>
        <sz val="11"/>
        <rFont val="Calibri"/>
      </rPr>
      <t>The vCenter Perfcharts service manager webapp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</si>
  <si>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/usr/lib/vmware-perfcharts/tc-instance/webapps/manager</t>
    </r>
  </si>
  <si>
    <r>
      <rPr>
        <sz val="11"/>
        <color rgb="FF000000"/>
        <rFont val="Calibri"/>
      </rPr>
      <t>At the command prompt, run the following command:</t>
    </r>
    <r>
      <rPr>
        <sz val="11"/>
        <color rgb="FF000000"/>
        <rFont val="Calibri"/>
      </rPr>
      <t xml:space="preserve">
</t>
    </r>
    <r>
      <rPr>
        <sz val="11"/>
        <color rgb="FF000000"/>
        <rFont val="Calibri"/>
      </rPr>
      <t># ls -l /usr/lib/vmware-perfcharts/tc-instance/webapps/manager</t>
    </r>
    <r>
      <rPr>
        <sz val="11"/>
        <color rgb="FF000000"/>
        <rFont val="Calibri"/>
      </rPr>
      <t xml:space="preserve">
</t>
    </r>
    <r>
      <rPr>
        <sz val="11"/>
        <color rgb="FF000000"/>
        <rFont val="Calibri"/>
      </rPr>
      <t>If the manager folder exists or contains any content, this is a finding.</t>
    </r>
  </si>
  <si>
    <t>V-259103</t>
  </si>
  <si>
    <r>
      <rPr>
        <sz val="11"/>
        <rFont val="Calibri"/>
      </rPr>
      <t>The vCenter Perfcharts service host-manager webapp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</si>
  <si>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/usr/lib/vmware-perfcharts/tc-instance/webapps/host-manager</t>
    </r>
  </si>
  <si>
    <r>
      <rPr>
        <sz val="11"/>
        <color rgb="FF000000"/>
        <rFont val="Calibri"/>
      </rPr>
      <t>At the command prompt, run the following command:</t>
    </r>
    <r>
      <rPr>
        <sz val="11"/>
        <color rgb="FF000000"/>
        <rFont val="Calibri"/>
      </rPr>
      <t xml:space="preserve">
</t>
    </r>
    <r>
      <rPr>
        <sz val="11"/>
        <color rgb="FF000000"/>
        <rFont val="Calibri"/>
      </rPr>
      <t># ls -l /usr/lib/vmware-perfcharts/tc-instance/webapps/host-manager</t>
    </r>
    <r>
      <rPr>
        <sz val="11"/>
        <color rgb="FF000000"/>
        <rFont val="Calibri"/>
      </rPr>
      <t xml:space="preserve">
</t>
    </r>
    <r>
      <rPr>
        <sz val="11"/>
        <color rgb="FF000000"/>
        <rFont val="Calibri"/>
      </rPr>
      <t>If the host-manager folder exists or contains any content, this is a finding.</t>
    </r>
  </si>
  <si>
    <t>V-259104</t>
  </si>
  <si>
    <r>
      <rPr>
        <sz val="11"/>
        <rFont val="Calibri"/>
      </rPr>
      <t>The vCenter UI service must limit the number of maximum concurrent connections permitted.</t>
    </r>
  </si>
  <si>
    <t>vCenter Appliance User Interface (UI)</t>
  </si>
  <si>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the &lt;Connector&gt; node and configure with the value "maxThreads="800"".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</si>
  <si>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'/Server/Service/Connector[@port="${http.port}"]/@maxThreads'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maxThreads="800"</t>
    </r>
    <r>
      <rPr>
        <sz val="11"/>
        <color rgb="FF000000"/>
        <rFont val="Calibri"/>
      </rPr>
      <t xml:space="preserve">
</t>
    </r>
    <r>
      <rPr>
        <sz val="11"/>
        <color rgb="FF000000"/>
        <rFont val="Calibri"/>
      </rPr>
      <t>If the output does not match the expected result, this is a finding.</t>
    </r>
  </si>
  <si>
    <t>V-259105</t>
  </si>
  <si>
    <r>
      <rPr>
        <sz val="11"/>
        <rFont val="Calibri"/>
      </rPr>
      <t>The vCenter UI service cookies must have secure flag set.</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</si>
  <si>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Navigate to the &lt;session-config&gt; node and configure the &lt;secure&gt; setting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</si>
  <si>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--format /usr/lib/vmware-vsphere-ui/server/conf/web.xml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</si>
  <si>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V-259106</t>
  </si>
  <si>
    <r>
      <rPr>
        <sz val="11"/>
        <rFont val="Calibri"/>
      </rPr>
      <t>The vCenter UI service must initiate session logging upon startup.</t>
    </r>
  </si>
  <si>
    <r>
      <rPr>
        <sz val="11"/>
        <color rgb="FF000000"/>
        <rFont val="Calibri"/>
      </rPr>
      <t>Navigate to and open:</t>
    </r>
    <r>
      <rPr>
        <sz val="11"/>
        <color rgb="FF000000"/>
        <rFont val="Calibri"/>
      </rPr>
      <t xml:space="preserve">
</t>
    </r>
    <r>
      <rPr>
        <sz val="11"/>
        <color rgb="FF000000"/>
        <rFont val="Calibri"/>
      </rPr>
      <t>/etc/vmware/vmware-vmon/svcCfgfiles/vsphere-ui.json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"%VMWARE_LOG_DIR%/vmware/vsphere-ui/logs/vsphere-ui-runtime.log",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</si>
  <si>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/etc/vmware/vmware-vmon/svcCfgfiles/vsphere-ui.json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 "%VMWARE_LOG_DIR%/vmware/vsphere-ui/logs/vsphere-ui-runtime.log",</t>
    </r>
    <r>
      <rPr>
        <sz val="11"/>
        <color rgb="FF000000"/>
        <rFont val="Calibri"/>
      </rPr>
      <t xml:space="preserve">
</t>
    </r>
    <r>
      <rPr>
        <sz val="11"/>
        <color rgb="FF000000"/>
        <rFont val="Calibri"/>
      </rPr>
      <t>If no log file is specified for the "StreamRedirectFile" setting, this is a finding.</t>
    </r>
  </si>
  <si>
    <t>V-259107</t>
  </si>
  <si>
    <r>
      <rPr>
        <sz val="11"/>
        <rFont val="Calibri"/>
      </rPr>
      <t>The vCenter UI service must produce log records containing sufficient information regarding event details.</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</si>
  <si>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pattern="%h %{x-forwarded-for}i %l %u %t &amp;quot;%r&amp;quot; %s %b %{#hashedClientId#}s %{#hashedRequestId#}r %I %D"</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</si>
  <si>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/usr/lib/vmware-vsphere-ui/server/conf/server.xml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pattern="%h %{x-forwarded-for}i %l %u %t &amp;quot;%r&amp;quot; %s %b %{#hashedClientId#}s %{#hashedRequestId#}r %I %D"</t>
    </r>
    <r>
      <rPr>
        <sz val="11"/>
        <color rgb="FF000000"/>
        <rFont val="Calibri"/>
      </rPr>
      <t xml:space="preserve">
</t>
    </r>
    <r>
      <rPr>
        <sz val="11"/>
        <color rgb="FF000000"/>
        <rFont val="Calibri"/>
      </rPr>
      <t>Required elements:</t>
    </r>
    <r>
      <rPr>
        <sz val="11"/>
        <color rgb="FF000000"/>
        <rFont val="Calibri"/>
      </rPr>
      <t xml:space="preserve">
</t>
    </r>
    <r>
      <rPr>
        <sz val="11"/>
        <color rgb="FF000000"/>
        <rFont val="Calibri"/>
      </rPr>
      <t>%h %{X-Forwarded-For}i %l %t %u &amp;quot;%r&amp;quot; %s %b</t>
    </r>
    <r>
      <rPr>
        <sz val="11"/>
        <color rgb="FF000000"/>
        <rFont val="Calibri"/>
      </rPr>
      <t xml:space="preserve">
</t>
    </r>
    <r>
      <rPr>
        <sz val="11"/>
        <color rgb="FF000000"/>
        <rFont val="Calibri"/>
      </rPr>
      <t>If the log pattern does not contain the required elements in any order, this is a finding.</t>
    </r>
  </si>
  <si>
    <t>V-259108</t>
  </si>
  <si>
    <r>
      <rPr>
        <sz val="11"/>
        <rFont val="Calibri"/>
      </rPr>
      <t>The vCenter UI service must protect logs from unauthorized access.</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</si>
  <si>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vsphere-ui:users &lt;file&gt;</t>
    </r>
    <r>
      <rPr>
        <sz val="11"/>
        <color rgb="FF000000"/>
        <rFont val="Calibri"/>
      </rPr>
      <t xml:space="preserve">
</t>
    </r>
    <r>
      <rPr>
        <sz val="11"/>
        <color rgb="FF000000"/>
        <rFont val="Calibri"/>
      </rPr>
      <t>Note: Substitute &lt;file&gt; with the listed file.</t>
    </r>
  </si>
  <si>
    <r>
      <rPr>
        <sz val="11"/>
        <color rgb="FF000000"/>
        <rFont val="Calibri"/>
      </rPr>
      <t>At the command prompt, run the following command:</t>
    </r>
    <r>
      <rPr>
        <sz val="11"/>
        <color rgb="FF000000"/>
        <rFont val="Calibri"/>
      </rPr>
      <t xml:space="preserve">
</t>
    </r>
    <r>
      <rPr>
        <sz val="11"/>
        <color rgb="FF000000"/>
        <rFont val="Calibri"/>
      </rPr>
      <t># find /var/log/vmware/vsphere-ui/ -xdev -type f -a '(' -perm -o+w -o -not -user vsphere-ui -o -not -group users -a -not -group root ')' -exec ls -ld {} \;</t>
    </r>
    <r>
      <rPr>
        <sz val="11"/>
        <color rgb="FF000000"/>
        <rFont val="Calibri"/>
      </rPr>
      <t xml:space="preserve">
</t>
    </r>
    <r>
      <rPr>
        <sz val="11"/>
        <color rgb="FF000000"/>
        <rFont val="Calibri"/>
      </rPr>
      <t>If any files are returned, this is a finding.</t>
    </r>
  </si>
  <si>
    <t>V-259109</t>
  </si>
  <si>
    <r>
      <rPr>
        <sz val="11"/>
        <rFont val="Calibri"/>
      </rPr>
      <t>The vCenter UI service must limit privileges for creating or modifying hosted application shared files.</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</si>
  <si>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the &lt;Server&gt; node and add or update the "org.apache.catalina.security.SecurityListener" as follows:</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</si>
  <si>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'/Server/Listener[@className="org.apache.catalina.security.SecurityListener"]' /usr/lib/vmware-vsphere-ui/server/conf/server.xml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&lt;Listener className="org.apache.catalina.security.SecurityListener"/&gt;</t>
    </r>
    <r>
      <rPr>
        <sz val="11"/>
        <color rgb="FF000000"/>
        <rFont val="Calibri"/>
      </rPr>
      <t xml:space="preserve">
</t>
    </r>
    <r>
      <rPr>
        <sz val="11"/>
        <color rgb="FF000000"/>
        <rFont val="Calibri"/>
      </rPr>
      <t>If the "org.apache.catalina.security.SecurityListener" listener is not present, this is a finding.</t>
    </r>
    <r>
      <rPr>
        <sz val="11"/>
        <color rgb="FF000000"/>
        <rFont val="Calibri"/>
      </rPr>
      <t xml:space="preserve">
</t>
    </r>
    <r>
      <rPr>
        <sz val="11"/>
        <color rgb="FF000000"/>
        <rFont val="Calibri"/>
      </rPr>
      <t>If the "org.apache.catalina.security.SecurityListener" listener is configured with a "minimumUmask" and is not "0007", this is a finding.</t>
    </r>
  </si>
  <si>
    <t>V-259110</t>
  </si>
  <si>
    <r>
      <rPr>
        <sz val="11"/>
        <rFont val="Calibri"/>
      </rPr>
      <t>The vCenter UI service must disable stack tracing.</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</si>
  <si>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Note: If "allowTrace" is not present, it defaults to 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</si>
  <si>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"//Connector[@allowTrace = 'true']"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</si>
  <si>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V-259111</t>
  </si>
  <si>
    <r>
      <rPr>
        <sz val="11"/>
        <rFont val="Calibri"/>
      </rPr>
      <t>The vCenter UI service must be configured to use a specified IP address and port.</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</si>
  <si>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the &lt;Connector&gt; node and configure the port and address as follows.</t>
    </r>
    <r>
      <rPr>
        <sz val="11"/>
        <color rgb="FF000000"/>
        <rFont val="Calibri"/>
      </rPr>
      <t xml:space="preserve">
</t>
    </r>
    <r>
      <rPr>
        <sz val="11"/>
        <color rgb="FF000000"/>
        <rFont val="Calibri"/>
      </rPr>
      <t>port="${http.port}"</t>
    </r>
    <r>
      <rPr>
        <sz val="11"/>
        <color rgb="FF000000"/>
        <rFont val="Calibri"/>
      </rPr>
      <t xml:space="preserve">
</t>
    </r>
    <r>
      <rPr>
        <sz val="11"/>
        <color rgb="FF000000"/>
        <rFont val="Calibri"/>
      </rPr>
      <t>address="localhost"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</si>
  <si>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"//Connector[(@port = '0') or not(@address)]"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</si>
  <si>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V-259112</t>
  </si>
  <si>
    <r>
      <rPr>
        <sz val="11"/>
        <rFont val="Calibri"/>
      </rPr>
      <t>The vCenter UI service must be configured to limit data exposure between applications.</t>
    </r>
  </si>
  <si>
    <r>
      <rPr>
        <sz val="11"/>
        <color rgb="FF000000"/>
        <rFont val="Calibri"/>
      </rPr>
      <t>Navigate to and open:</t>
    </r>
    <r>
      <rPr>
        <sz val="11"/>
        <color rgb="FF000000"/>
        <rFont val="Calibri"/>
      </rPr>
      <t xml:space="preserve">
</t>
    </r>
    <r>
      <rPr>
        <sz val="11"/>
        <color rgb="FF000000"/>
        <rFont val="Calibri"/>
      </rPr>
      <t>/usr/lib/vmware-vsphere-ui/server/conf/catalina.properties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</si>
  <si>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line, run the following command:</t>
    </r>
    <r>
      <rPr>
        <sz val="11"/>
        <color rgb="FF000000"/>
        <rFont val="Calibri"/>
      </rPr>
      <t xml:space="preserve">
</t>
    </r>
    <r>
      <rPr>
        <sz val="11"/>
        <color rgb="FF000000"/>
        <rFont val="Calibri"/>
      </rPr>
      <t># grep RECYCLE_FACADES /usr/lib/vmware-vsphere-ui/server/conf/catalina.properties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org.apache.catalina.connector.RECYCLE_FACADES=true</t>
    </r>
    <r>
      <rPr>
        <sz val="11"/>
        <color rgb="FF000000"/>
        <rFont val="Calibri"/>
      </rPr>
      <t xml:space="preserve">
</t>
    </r>
    <r>
      <rPr>
        <sz val="11"/>
        <color rgb="FF000000"/>
        <rFont val="Calibri"/>
      </rPr>
      <t>If "org.apache.catalina.connector.RECYCLE_FACADES" is not set to "true", this is a finding.</t>
    </r>
    <r>
      <rPr>
        <sz val="11"/>
        <color rgb="FF000000"/>
        <rFont val="Calibri"/>
      </rPr>
      <t xml:space="preserve">
</t>
    </r>
    <r>
      <rPr>
        <sz val="11"/>
        <color rgb="FF000000"/>
        <rFont val="Calibri"/>
      </rPr>
      <t>If the "org.apache.catalina.connector.RECYCLE_FACADES" setting does not exist, this is not a finding.</t>
    </r>
  </si>
  <si>
    <t>V-259113</t>
  </si>
  <si>
    <r>
      <rPr>
        <sz val="11"/>
        <rFont val="Calibri"/>
      </rPr>
      <t>The vCenter UI service must be configured to fail to a known safe state if system initialization fails.</t>
    </r>
  </si>
  <si>
    <r>
      <rPr>
        <sz val="11"/>
        <color rgb="FF000000"/>
        <rFont val="Calibri"/>
      </rPr>
      <t>Navigate to and open:</t>
    </r>
    <r>
      <rPr>
        <sz val="11"/>
        <color rgb="FF000000"/>
        <rFont val="Calibri"/>
      </rPr>
      <t xml:space="preserve">
</t>
    </r>
    <r>
      <rPr>
        <sz val="11"/>
        <color rgb="FF000000"/>
        <rFont val="Calibri"/>
      </rPr>
      <t>/usr/lib/vmware-vsphere-ui/server/conf/catalina.properties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</si>
  <si>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line, run the following command:</t>
    </r>
    <r>
      <rPr>
        <sz val="11"/>
        <color rgb="FF000000"/>
        <rFont val="Calibri"/>
      </rPr>
      <t xml:space="preserve">
</t>
    </r>
    <r>
      <rPr>
        <sz val="11"/>
        <color rgb="FF000000"/>
        <rFont val="Calibri"/>
      </rPr>
      <t># grep EXIT_ON_INIT_FAILURE /usr/lib/vmware-vsphere-ui/server/conf/catalina.properties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there are no results, or if the "org.apache.catalina.startup.EXIT_ON_INIT_FAILURE" is not set to "true", this is a finding.</t>
    </r>
  </si>
  <si>
    <t>V-259114</t>
  </si>
  <si>
    <r>
      <rPr>
        <sz val="11"/>
        <rFont val="Calibri"/>
      </rPr>
      <t>The vCenter UI service must set URIEncoding to UTF-8.</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</si>
  <si>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</si>
  <si>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"//Connector[@URIEncoding != 'UTF-8'] | //Connector[not[@URIEncoding]]"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</si>
  <si>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V-259115</t>
  </si>
  <si>
    <r>
      <rPr>
        <sz val="11"/>
        <rFont val="Calibri"/>
      </rPr>
      <t xml:space="preserve">The vCenter UI service </t>
    </r>
    <r>
      <rPr>
        <sz val="11"/>
        <color rgb="FF000000"/>
        <rFont val="Calibri"/>
      </rPr>
      <t>"</t>
    </r>
    <r>
      <rPr>
        <b/>
        <sz val="11"/>
        <color rgb="FF000000"/>
        <rFont val="Calibri"/>
      </rPr>
      <t>ErrorReportValve showServerInfo</t>
    </r>
    <r>
      <rPr>
        <sz val="11"/>
        <color rgb="FF000000"/>
        <rFont val="Calibri"/>
      </rPr>
      <t>"</t>
    </r>
    <r>
      <rPr>
        <sz val="11"/>
        <color rgb="FF000000"/>
        <rFont val="Calibri"/>
      </rPr>
      <t xml:space="preserve"> must be set to </t>
    </r>
    <r>
      <rPr>
        <sz val="11"/>
        <color rgb="FF000000"/>
        <rFont val="Calibri"/>
      </rPr>
      <t>"</t>
    </r>
    <r>
      <rPr>
        <b/>
        <sz val="11"/>
        <color rgb="FF000000"/>
        <rFont val="Calibri"/>
      </rPr>
      <t>false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</si>
  <si>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or update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</si>
  <si>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/usr/lib/vmware-vsphere-ui/server/conf/server.xml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"ErrorReportValve" element is not defined or "showServerInfo" is not set to "false", this is a finding.</t>
    </r>
  </si>
  <si>
    <t>V-259116</t>
  </si>
  <si>
    <r>
      <rPr>
        <sz val="11"/>
        <rFont val="Calibri"/>
      </rPr>
      <t>The vCenter UI service must set an inactive timeout for sessions.</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</si>
  <si>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Navigate to the &lt;session-config&gt; node and configure the &lt;session-timeout&gt;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</si>
  <si>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--format /usr/lib/vmware-vsphere-ui/server/conf/web.xml | sed 's/xmlns=".*"//g' | xmllint --xpath '/web-app/session-config/session-timeout'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&lt;session-timeout&gt;30&lt;/session-timeout&gt;</t>
    </r>
    <r>
      <rPr>
        <sz val="11"/>
        <color rgb="FF000000"/>
        <rFont val="Calibri"/>
      </rPr>
      <t xml:space="preserve">
</t>
    </r>
    <r>
      <rPr>
        <sz val="11"/>
        <color rgb="FF000000"/>
        <rFont val="Calibri"/>
      </rPr>
      <t>If the value of "session-timeout" is not "30" or less, or is missing, this is a finding.</t>
    </r>
  </si>
  <si>
    <t>V-259117</t>
  </si>
  <si>
    <r>
      <rPr>
        <sz val="11"/>
        <rFont val="Calibri"/>
      </rPr>
      <t>The vCenter UI service must offload log records onto a different system or media from the system being logged.</t>
    </r>
  </si>
  <si>
    <r>
      <rPr>
        <sz val="11"/>
        <color rgb="FF000000"/>
        <rFont val="Calibri"/>
      </rPr>
      <t>Navigate to and open:</t>
    </r>
    <r>
      <rPr>
        <sz val="11"/>
        <color rgb="FF000000"/>
        <rFont val="Calibri"/>
      </rPr>
      <t xml:space="preserve">
</t>
    </r>
    <r>
      <rPr>
        <sz val="11"/>
        <color rgb="FF000000"/>
        <rFont val="Calibri"/>
      </rPr>
      <t>vmware-services-vsphere-ui.conf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#vsphere-ui main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File="/var/log/vmware/vsphere-ui/logs/vsphere_client_virgo.log"</t>
    </r>
    <r>
      <rPr>
        <sz val="11"/>
        <color rgb="FF000000"/>
        <rFont val="Calibri"/>
      </rPr>
      <t xml:space="preserve">
</t>
    </r>
    <r>
      <rPr>
        <sz val="11"/>
        <color rgb="FF000000"/>
        <rFont val="Calibri"/>
      </rPr>
      <t xml:space="preserve">      Tag="ui-main"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change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File="/var/log/vmware/vsphere-ui/logs/changelog.log"</t>
    </r>
    <r>
      <rPr>
        <sz val="11"/>
        <color rgb="FF000000"/>
        <rFont val="Calibri"/>
      </rPr>
      <t xml:space="preserve">
</t>
    </r>
    <r>
      <rPr>
        <sz val="11"/>
        <color rgb="FF000000"/>
        <rFont val="Calibri"/>
      </rPr>
      <t xml:space="preserve">      Tag="ui-changelog"</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dataservice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File="/var/log/vmware/vsphere-ui/logs/dataservice.log"</t>
    </r>
    <r>
      <rPr>
        <sz val="11"/>
        <color rgb="FF000000"/>
        <rFont val="Calibri"/>
      </rPr>
      <t xml:space="preserve">
</t>
    </r>
    <r>
      <rPr>
        <sz val="11"/>
        <color rgb="FF000000"/>
        <rFont val="Calibri"/>
      </rPr>
      <t xml:space="preserve">      Tag="ui-dataservice"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apigw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File="/var/log/vmware/vsphere-ui/logs/apigw.log"</t>
    </r>
    <r>
      <rPr>
        <sz val="11"/>
        <color rgb="FF000000"/>
        <rFont val="Calibri"/>
      </rPr>
      <t xml:space="preserve">
</t>
    </r>
    <r>
      <rPr>
        <sz val="11"/>
        <color rgb="FF000000"/>
        <rFont val="Calibri"/>
      </rPr>
      <t xml:space="preserve">      Tag="ui-apigw"</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equinox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File="/var/log/vmware/vsphere-ui/logs/equinox.log"</t>
    </r>
    <r>
      <rPr>
        <sz val="11"/>
        <color rgb="FF000000"/>
        <rFont val="Calibri"/>
      </rPr>
      <t xml:space="preserve">
</t>
    </r>
    <r>
      <rPr>
        <sz val="11"/>
        <color rgb="FF000000"/>
        <rFont val="Calibri"/>
      </rPr>
      <t xml:space="preserve">      Tag="ui-equinox"</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event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File="/var/log/vmware/vsphere-ui/logs/eventlog.log"</t>
    </r>
    <r>
      <rPr>
        <sz val="11"/>
        <color rgb="FF000000"/>
        <rFont val="Calibri"/>
      </rPr>
      <t xml:space="preserve">
</t>
    </r>
    <r>
      <rPr>
        <sz val="11"/>
        <color rgb="FF000000"/>
        <rFont val="Calibri"/>
      </rPr>
      <t xml:space="preserve">      Tag="ui-eventlog"</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op id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File="/var/log/vmware/vsphere-ui/logs/opId.log"</t>
    </r>
    <r>
      <rPr>
        <sz val="11"/>
        <color rgb="FF000000"/>
        <rFont val="Calibri"/>
      </rPr>
      <t xml:space="preserve">
</t>
    </r>
    <r>
      <rPr>
        <sz val="11"/>
        <color rgb="FF000000"/>
        <rFont val="Calibri"/>
      </rPr>
      <t xml:space="preserve">      Tag="ui-opid"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performance audit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File="/var/log/vmware/vsphere-ui/logs/performanceAudit.log"</t>
    </r>
    <r>
      <rPr>
        <sz val="11"/>
        <color rgb="FF000000"/>
        <rFont val="Calibri"/>
      </rPr>
      <t xml:space="preserve">
</t>
    </r>
    <r>
      <rPr>
        <sz val="11"/>
        <color rgb="FF000000"/>
        <rFont val="Calibri"/>
      </rPr>
      <t xml:space="preserve">      Tag="ui-performanceAudit"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plugin-medic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File="/var/log/vmware/vsphere-ui/logs/plugin-medic.log"</t>
    </r>
    <r>
      <rPr>
        <sz val="11"/>
        <color rgb="FF000000"/>
        <rFont val="Calibri"/>
      </rPr>
      <t xml:space="preserve">
</t>
    </r>
    <r>
      <rPr>
        <sz val="11"/>
        <color rgb="FF000000"/>
        <rFont val="Calibri"/>
      </rPr>
      <t xml:space="preserve">      Tag="ui-plugin-medic"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threadmonitor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File="/var/log/vmware/vsphere-ui/logs/threadmonitor.log"</t>
    </r>
    <r>
      <rPr>
        <sz val="11"/>
        <color rgb="FF000000"/>
        <rFont val="Calibri"/>
      </rPr>
      <t xml:space="preserve">
</t>
    </r>
    <r>
      <rPr>
        <sz val="11"/>
        <color rgb="FF000000"/>
        <rFont val="Calibri"/>
      </rPr>
      <t xml:space="preserve">      Tag="ui-threadmonitor"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threadpools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File="/var/log/vmware/vsphere-ui/logs/threadpools.log"</t>
    </r>
    <r>
      <rPr>
        <sz val="11"/>
        <color rgb="FF000000"/>
        <rFont val="Calibri"/>
      </rPr>
      <t xml:space="preserve">
</t>
    </r>
    <r>
      <rPr>
        <sz val="11"/>
        <color rgb="FF000000"/>
        <rFont val="Calibri"/>
      </rPr>
      <t xml:space="preserve">      Tag="ui-threadpools"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vspheremessaging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File="/var/log/vmware/vsphere-ui/logs/vspheremessaging.log"</t>
    </r>
    <r>
      <rPr>
        <sz val="11"/>
        <color rgb="FF000000"/>
        <rFont val="Calibri"/>
      </rPr>
      <t xml:space="preserve">
</t>
    </r>
    <r>
      <rPr>
        <sz val="11"/>
        <color rgb="FF000000"/>
        <rFont val="Calibri"/>
      </rPr>
      <t xml:space="preserve">      Tag="ui-vspheremessaging"</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rpm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File="/var/log/vmware/vsphere-ui/logs/vsphere-ui-rpm.log"</t>
    </r>
    <r>
      <rPr>
        <sz val="11"/>
        <color rgb="FF000000"/>
        <rFont val="Calibri"/>
      </rPr>
      <t xml:space="preserve">
</t>
    </r>
    <r>
      <rPr>
        <sz val="11"/>
        <color rgb="FF000000"/>
        <rFont val="Calibri"/>
      </rPr>
      <t xml:space="preserve">      Tag="ui-rpm"</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runtime log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File="/var/log/vmware/vsphere-ui/logs/vsphere-ui-runtime.log*"</t>
    </r>
    <r>
      <rPr>
        <sz val="11"/>
        <color rgb="FF000000"/>
        <rFont val="Calibri"/>
      </rPr>
      <t xml:space="preserve">
</t>
    </r>
    <r>
      <rPr>
        <sz val="11"/>
        <color rgb="FF000000"/>
        <rFont val="Calibri"/>
      </rPr>
      <t xml:space="preserve">      Tag="ui-runtime-stdout"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runtime log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File="/var/log/vmware/vsphere-ui/logs/vsphere-ui-runtime.log*"</t>
    </r>
    <r>
      <rPr>
        <sz val="11"/>
        <color rgb="FF000000"/>
        <rFont val="Calibri"/>
      </rPr>
      <t xml:space="preserve">
</t>
    </r>
    <r>
      <rPr>
        <sz val="11"/>
        <color rgb="FF000000"/>
        <rFont val="Calibri"/>
      </rPr>
      <t xml:space="preserve">      Tag="ui-runtime-stderr"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access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File="/var/log/vmware/vsphere-ui/logs/access/localhost_access_log.txt"</t>
    </r>
    <r>
      <rPr>
        <sz val="11"/>
        <color rgb="FF000000"/>
        <rFont val="Calibri"/>
      </rPr>
      <t xml:space="preserve">
</t>
    </r>
    <r>
      <rPr>
        <sz val="11"/>
        <color rgb="FF000000"/>
        <rFont val="Calibri"/>
      </rPr>
      <t xml:space="preserve">      Tag="ui-access"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gc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File="/var/log/vmware/vsphere-ui/vsphere-ui-gc*"</t>
    </r>
    <r>
      <rPr>
        <sz val="11"/>
        <color rgb="FF000000"/>
        <rFont val="Calibri"/>
      </rPr>
      <t xml:space="preserve">
</t>
    </r>
    <r>
      <rPr>
        <sz val="11"/>
        <color rgb="FF000000"/>
        <rFont val="Calibri"/>
      </rPr>
      <t xml:space="preserve">      Tag="ui-gc"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firstboot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File="/var/log/firstboot/vsphere_ui_firstboot*"</t>
    </r>
    <r>
      <rPr>
        <sz val="11"/>
        <color rgb="FF000000"/>
        <rFont val="Calibri"/>
      </rPr>
      <t xml:space="preserve">
</t>
    </r>
    <r>
      <rPr>
        <sz val="11"/>
        <color rgb="FF000000"/>
        <rFont val="Calibri"/>
      </rPr>
      <t xml:space="preserve">      Tag="ui-firstboot"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catalina</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File="/var/log/vmware/vsphere-ui/logs/catalina.*.log"</t>
    </r>
    <r>
      <rPr>
        <sz val="11"/>
        <color rgb="FF000000"/>
        <rFont val="Calibri"/>
      </rPr>
      <t xml:space="preserve">
</t>
    </r>
    <r>
      <rPr>
        <sz val="11"/>
        <color rgb="FF000000"/>
        <rFont val="Calibri"/>
      </rPr>
      <t xml:space="preserve">      Tag="ui-runtime-catalina"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endpoint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File="/var/log/vmware/vsphere-ui/logs/endpoint.log"</t>
    </r>
    <r>
      <rPr>
        <sz val="11"/>
        <color rgb="FF000000"/>
        <rFont val="Calibri"/>
      </rPr>
      <t xml:space="preserve">
</t>
    </r>
    <r>
      <rPr>
        <sz val="11"/>
        <color rgb="FF000000"/>
        <rFont val="Calibri"/>
      </rPr>
      <t xml:space="preserve">      Tag="ui-runtime-endpoint"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localhost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File="/var/log/vmware/vsphere-ui/logs/localhost.*.log"</t>
    </r>
    <r>
      <rPr>
        <sz val="11"/>
        <color rgb="FF000000"/>
        <rFont val="Calibri"/>
      </rPr>
      <t xml:space="preserve">
</t>
    </r>
    <r>
      <rPr>
        <sz val="11"/>
        <color rgb="FF000000"/>
        <rFont val="Calibri"/>
      </rPr>
      <t xml:space="preserve">      Tag="ui-runtime-localhost"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vsan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File="/var/log/vmware/vsphere-ui/logs/vsan-plugin.log"</t>
    </r>
    <r>
      <rPr>
        <sz val="11"/>
        <color rgb="FF000000"/>
        <rFont val="Calibri"/>
      </rPr>
      <t xml:space="preserve">
</t>
    </r>
    <r>
      <rPr>
        <sz val="11"/>
        <color rgb="FF000000"/>
        <rFont val="Calibri"/>
      </rPr>
      <t xml:space="preserve">      Tag="ui-runtime-vsan"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</si>
  <si>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By default, a vmware-services-vsphere-ui.conf rsyslog configuration file that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/etc/vmware-syslog/vmware-services-vsphere-ui.conf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#vsphere-ui main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File="/var/log/vmware/vsphere-ui/logs/vsphere_client_virgo.log"</t>
    </r>
    <r>
      <rPr>
        <sz val="11"/>
        <color rgb="FF000000"/>
        <rFont val="Calibri"/>
      </rPr>
      <t xml:space="preserve">
</t>
    </r>
    <r>
      <rPr>
        <sz val="11"/>
        <color rgb="FF000000"/>
        <rFont val="Calibri"/>
      </rPr>
      <t xml:space="preserve">      Tag="ui-main"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change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File="/var/log/vmware/vsphere-ui/logs/changelog.log"</t>
    </r>
    <r>
      <rPr>
        <sz val="11"/>
        <color rgb="FF000000"/>
        <rFont val="Calibri"/>
      </rPr>
      <t xml:space="preserve">
</t>
    </r>
    <r>
      <rPr>
        <sz val="11"/>
        <color rgb="FF000000"/>
        <rFont val="Calibri"/>
      </rPr>
      <t xml:space="preserve">      Tag="ui-changelog"</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dataservice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File="/var/log/vmware/vsphere-ui/logs/dataservice.log"</t>
    </r>
    <r>
      <rPr>
        <sz val="11"/>
        <color rgb="FF000000"/>
        <rFont val="Calibri"/>
      </rPr>
      <t xml:space="preserve">
</t>
    </r>
    <r>
      <rPr>
        <sz val="11"/>
        <color rgb="FF000000"/>
        <rFont val="Calibri"/>
      </rPr>
      <t xml:space="preserve">      Tag="ui-dataservice"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apigw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File="/var/log/vmware/vsphere-ui/logs/apigw.log"</t>
    </r>
    <r>
      <rPr>
        <sz val="11"/>
        <color rgb="FF000000"/>
        <rFont val="Calibri"/>
      </rPr>
      <t xml:space="preserve">
</t>
    </r>
    <r>
      <rPr>
        <sz val="11"/>
        <color rgb="FF000000"/>
        <rFont val="Calibri"/>
      </rPr>
      <t xml:space="preserve">      Tag="ui-apigw"</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equinox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File="/var/log/vmware/vsphere-ui/logs/equinox.log"</t>
    </r>
    <r>
      <rPr>
        <sz val="11"/>
        <color rgb="FF000000"/>
        <rFont val="Calibri"/>
      </rPr>
      <t xml:space="preserve">
</t>
    </r>
    <r>
      <rPr>
        <sz val="11"/>
        <color rgb="FF000000"/>
        <rFont val="Calibri"/>
      </rPr>
      <t xml:space="preserve">      Tag="ui-equinox"</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event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File="/var/log/vmware/vsphere-ui/logs/eventlog.log"</t>
    </r>
    <r>
      <rPr>
        <sz val="11"/>
        <color rgb="FF000000"/>
        <rFont val="Calibri"/>
      </rPr>
      <t xml:space="preserve">
</t>
    </r>
    <r>
      <rPr>
        <sz val="11"/>
        <color rgb="FF000000"/>
        <rFont val="Calibri"/>
      </rPr>
      <t xml:space="preserve">      Tag="ui-eventlog"</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op id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File="/var/log/vmware/vsphere-ui/logs/opId.log"</t>
    </r>
    <r>
      <rPr>
        <sz val="11"/>
        <color rgb="FF000000"/>
        <rFont val="Calibri"/>
      </rPr>
      <t xml:space="preserve">
</t>
    </r>
    <r>
      <rPr>
        <sz val="11"/>
        <color rgb="FF000000"/>
        <rFont val="Calibri"/>
      </rPr>
      <t xml:space="preserve">      Tag="ui-opid"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performance audit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File="/var/log/vmware/vsphere-ui/logs/performanceAudit.log"</t>
    </r>
    <r>
      <rPr>
        <sz val="11"/>
        <color rgb="FF000000"/>
        <rFont val="Calibri"/>
      </rPr>
      <t xml:space="preserve">
</t>
    </r>
    <r>
      <rPr>
        <sz val="11"/>
        <color rgb="FF000000"/>
        <rFont val="Calibri"/>
      </rPr>
      <t xml:space="preserve">      Tag="ui-performanceAudit"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plugin-medic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File="/var/log/vmware/vsphere-ui/logs/plugin-medic.log"</t>
    </r>
    <r>
      <rPr>
        <sz val="11"/>
        <color rgb="FF000000"/>
        <rFont val="Calibri"/>
      </rPr>
      <t xml:space="preserve">
</t>
    </r>
    <r>
      <rPr>
        <sz val="11"/>
        <color rgb="FF000000"/>
        <rFont val="Calibri"/>
      </rPr>
      <t xml:space="preserve">      Tag="ui-plugin-medic"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threadmonitor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File="/var/log/vmware/vsphere-ui/logs/threadmonitor.log"</t>
    </r>
    <r>
      <rPr>
        <sz val="11"/>
        <color rgb="FF000000"/>
        <rFont val="Calibri"/>
      </rPr>
      <t xml:space="preserve">
</t>
    </r>
    <r>
      <rPr>
        <sz val="11"/>
        <color rgb="FF000000"/>
        <rFont val="Calibri"/>
      </rPr>
      <t xml:space="preserve">      Tag="ui-threadmonitor"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threadpools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File="/var/log/vmware/vsphere-ui/logs/threadpools.log"</t>
    </r>
    <r>
      <rPr>
        <sz val="11"/>
        <color rgb="FF000000"/>
        <rFont val="Calibri"/>
      </rPr>
      <t xml:space="preserve">
</t>
    </r>
    <r>
      <rPr>
        <sz val="11"/>
        <color rgb="FF000000"/>
        <rFont val="Calibri"/>
      </rPr>
      <t xml:space="preserve">      Tag="ui-threadpools"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vspheremessaging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File="/var/log/vmware/vsphere-ui/logs/vspheremessaging.log"</t>
    </r>
    <r>
      <rPr>
        <sz val="11"/>
        <color rgb="FF000000"/>
        <rFont val="Calibri"/>
      </rPr>
      <t xml:space="preserve">
</t>
    </r>
    <r>
      <rPr>
        <sz val="11"/>
        <color rgb="FF000000"/>
        <rFont val="Calibri"/>
      </rPr>
      <t xml:space="preserve">      Tag="ui-vspheremessaging"</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rpm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File="/var/log/vmware/vsphere-ui/logs/vsphere-ui-rpm.log"</t>
    </r>
    <r>
      <rPr>
        <sz val="11"/>
        <color rgb="FF000000"/>
        <rFont val="Calibri"/>
      </rPr>
      <t xml:space="preserve">
</t>
    </r>
    <r>
      <rPr>
        <sz val="11"/>
        <color rgb="FF000000"/>
        <rFont val="Calibri"/>
      </rPr>
      <t xml:space="preserve">      Tag="ui-rpm"</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runtime log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File="/var/log/vmware/vsphere-ui/logs/vsphere-ui-runtime.log*"</t>
    </r>
    <r>
      <rPr>
        <sz val="11"/>
        <color rgb="FF000000"/>
        <rFont val="Calibri"/>
      </rPr>
      <t xml:space="preserve">
</t>
    </r>
    <r>
      <rPr>
        <sz val="11"/>
        <color rgb="FF000000"/>
        <rFont val="Calibri"/>
      </rPr>
      <t xml:space="preserve">      Tag="ui-runtime-stdout"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runtime log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File="/var/log/vmware/vsphere-ui/logs/vsphere-ui-runtime.log*"</t>
    </r>
    <r>
      <rPr>
        <sz val="11"/>
        <color rgb="FF000000"/>
        <rFont val="Calibri"/>
      </rPr>
      <t xml:space="preserve">
</t>
    </r>
    <r>
      <rPr>
        <sz val="11"/>
        <color rgb="FF000000"/>
        <rFont val="Calibri"/>
      </rPr>
      <t xml:space="preserve">      Tag="ui-runtime-stderr"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access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File="/var/log/vmware/vsphere-ui/logs/access/localhost_access_log.txt"</t>
    </r>
    <r>
      <rPr>
        <sz val="11"/>
        <color rgb="FF000000"/>
        <rFont val="Calibri"/>
      </rPr>
      <t xml:space="preserve">
</t>
    </r>
    <r>
      <rPr>
        <sz val="11"/>
        <color rgb="FF000000"/>
        <rFont val="Calibri"/>
      </rPr>
      <t xml:space="preserve">      Tag="ui-access"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gc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File="/var/log/vmware/vsphere-ui/vsphere-ui-gc*"</t>
    </r>
    <r>
      <rPr>
        <sz val="11"/>
        <color rgb="FF000000"/>
        <rFont val="Calibri"/>
      </rPr>
      <t xml:space="preserve">
</t>
    </r>
    <r>
      <rPr>
        <sz val="11"/>
        <color rgb="FF000000"/>
        <rFont val="Calibri"/>
      </rPr>
      <t xml:space="preserve">      Tag="ui-gc"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firstboot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File="/var/log/firstboot/vsphere_ui_firstboot*"</t>
    </r>
    <r>
      <rPr>
        <sz val="11"/>
        <color rgb="FF000000"/>
        <rFont val="Calibri"/>
      </rPr>
      <t xml:space="preserve">
</t>
    </r>
    <r>
      <rPr>
        <sz val="11"/>
        <color rgb="FF000000"/>
        <rFont val="Calibri"/>
      </rPr>
      <t xml:space="preserve">      Tag="ui-firstboot"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catalina</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File="/var/log/vmware/vsphere-ui/logs/catalina.*.log"</t>
    </r>
    <r>
      <rPr>
        <sz val="11"/>
        <color rgb="FF000000"/>
        <rFont val="Calibri"/>
      </rPr>
      <t xml:space="preserve">
</t>
    </r>
    <r>
      <rPr>
        <sz val="11"/>
        <color rgb="FF000000"/>
        <rFont val="Calibri"/>
      </rPr>
      <t xml:space="preserve">      Tag="ui-runtime-catalina"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endpoint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File="/var/log/vmware/vsphere-ui/logs/endpoint.log"</t>
    </r>
    <r>
      <rPr>
        <sz val="11"/>
        <color rgb="FF000000"/>
        <rFont val="Calibri"/>
      </rPr>
      <t xml:space="preserve">
</t>
    </r>
    <r>
      <rPr>
        <sz val="11"/>
        <color rgb="FF000000"/>
        <rFont val="Calibri"/>
      </rPr>
      <t xml:space="preserve">      Tag="ui-runtime-endpoint"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localhost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File="/var/log/vmware/vsphere-ui/logs/localhost.*.log"</t>
    </r>
    <r>
      <rPr>
        <sz val="11"/>
        <color rgb="FF000000"/>
        <rFont val="Calibri"/>
      </rPr>
      <t xml:space="preserve">
</t>
    </r>
    <r>
      <rPr>
        <sz val="11"/>
        <color rgb="FF000000"/>
        <rFont val="Calibri"/>
      </rPr>
      <t xml:space="preserve">      Tag="ui-runtime-localhost"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#vsphere-ui vsan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File="/var/log/vmware/vsphere-ui/logs/vsan-plugin.log"</t>
    </r>
    <r>
      <rPr>
        <sz val="11"/>
        <color rgb="FF000000"/>
        <rFont val="Calibri"/>
      </rPr>
      <t xml:space="preserve">
</t>
    </r>
    <r>
      <rPr>
        <sz val="11"/>
        <color rgb="FF000000"/>
        <rFont val="Calibri"/>
      </rPr>
      <t xml:space="preserve">      Tag="ui-runtime-vsan"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</si>
  <si>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V-259118</t>
  </si>
  <si>
    <r>
      <rPr>
        <sz val="11"/>
        <rFont val="Calibri"/>
      </rPr>
      <t xml:space="preserve">The vCenter UI service must enable </t>
    </r>
    <r>
      <rPr>
        <sz val="11"/>
        <color rgb="FF000000"/>
        <rFont val="Calibri"/>
      </rPr>
      <t>"</t>
    </r>
    <r>
      <rPr>
        <b/>
        <sz val="11"/>
        <color rgb="FF000000"/>
        <rFont val="Calibri"/>
      </rPr>
      <t>STRICT_SERVLET_COMPLIANCE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</si>
  <si>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/usr/lib/vmware-vsphere-ui/server/conf/catalina.properties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</si>
  <si>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line, run the following command:</t>
    </r>
    <r>
      <rPr>
        <sz val="11"/>
        <color rgb="FF000000"/>
        <rFont val="Calibri"/>
      </rPr>
      <t xml:space="preserve">
</t>
    </r>
    <r>
      <rPr>
        <sz val="11"/>
        <color rgb="FF000000"/>
        <rFont val="Calibri"/>
      </rPr>
      <t># grep STRICT_SERVLET_COMPLIANCE /usr/lib/vmware-vsphere-ui/server/conf/catalina.properties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org.apache.catalina.STRICT_SERVLET_COMPLIANCE=true</t>
    </r>
    <r>
      <rPr>
        <sz val="11"/>
        <color rgb="FF000000"/>
        <rFont val="Calibri"/>
      </rPr>
      <t xml:space="preserve">
</t>
    </r>
    <r>
      <rPr>
        <sz val="11"/>
        <color rgb="FF000000"/>
        <rFont val="Calibri"/>
      </rPr>
      <t>If there are no results, or if the "org.apache.catalina.STRICT_SERVLET_COMPLIANCE" is not set to "true", this is a finding.</t>
    </r>
  </si>
  <si>
    <t>V-259119</t>
  </si>
  <si>
    <r>
      <rPr>
        <sz val="11"/>
        <rFont val="Calibri"/>
      </rPr>
      <t>The vCenter UI service must limit the amount of time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</si>
  <si>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connectionTimeout="300000"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</si>
  <si>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The connection timeout should not be disabled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"//Connector[@connectionTimeout = '-1']"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</si>
  <si>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V-259120</t>
  </si>
  <si>
    <r>
      <rPr>
        <sz val="11"/>
        <rFont val="Calibri"/>
      </rPr>
      <t>The vCenter UI service must limit the number of times that each Transmission Control Protocol (TCP) connection is kept alive.</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</si>
  <si>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maxKeepAliveRequests="100"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</si>
  <si>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The connection timeout should not be unlimited by setting it to "-1".</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--xpath "//Connector[@maxKeepAliveRequests = '-1']"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any connectors are returned, this is a finding.</t>
    </r>
  </si>
  <si>
    <t>V-259121</t>
  </si>
  <si>
    <r>
      <rPr>
        <sz val="11"/>
        <rFont val="Calibri"/>
      </rPr>
      <t xml:space="preserve">The vCenter UI service must configure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</si>
  <si>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</si>
  <si>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"//*[contains(text(), 'setCharacterEncodingFilter')]/parent::*" /usr/lib/vmware-vsphere-ui/server/conf/web.xml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</si>
  <si>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V-259122</t>
  </si>
  <si>
    <r>
      <rPr>
        <sz val="11"/>
        <rFont val="Calibri"/>
      </rPr>
      <t xml:space="preserve">The vCenter UI service cookies must have </t>
    </r>
    <r>
      <rPr>
        <sz val="11"/>
        <color rgb="FF000000"/>
        <rFont val="Calibri"/>
      </rPr>
      <t>"</t>
    </r>
    <r>
      <rPr>
        <b/>
        <sz val="11"/>
        <color rgb="FF000000"/>
        <rFont val="Calibri"/>
      </rPr>
      <t>http-only</t>
    </r>
    <r>
      <rPr>
        <sz val="11"/>
        <color rgb="FF000000"/>
        <rFont val="Calibri"/>
      </rPr>
      <t>"</t>
    </r>
    <r>
      <rPr>
        <sz val="11"/>
        <color rgb="FF000000"/>
        <rFont val="Calibri"/>
      </rPr>
      <t xml:space="preserve"> flag set.</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</si>
  <si>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Navigate to the &lt;session-config&gt; node and configure the &lt;http-only&gt;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</si>
  <si>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--format /usr/lib/vmware-vsphere-ui/server/conf/web.xml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</si>
  <si>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V-259123</t>
  </si>
  <si>
    <r>
      <rPr>
        <sz val="11"/>
        <rFont val="Calibri"/>
      </rPr>
      <t xml:space="preserve">The vCenter UI service DefaultServlet must be set to </t>
    </r>
    <r>
      <rPr>
        <sz val="11"/>
        <color rgb="FF000000"/>
        <rFont val="Calibri"/>
      </rPr>
      <t>"</t>
    </r>
    <r>
      <rPr>
        <b/>
        <sz val="11"/>
        <color rgb="FF000000"/>
        <rFont val="Calibri"/>
      </rPr>
      <t>readonly</t>
    </r>
    <r>
      <rPr>
        <sz val="11"/>
        <color rgb="FF000000"/>
        <rFont val="Calibri"/>
      </rPr>
      <t>"</t>
    </r>
    <r>
      <rPr>
        <sz val="11"/>
        <color rgb="FF000000"/>
        <rFont val="Calibri"/>
      </rPr>
      <t xml:space="preserve"> for </t>
    </r>
    <r>
      <rPr>
        <sz val="11"/>
        <color rgb="FF000000"/>
        <rFont val="Calibri"/>
      </rPr>
      <t>"</t>
    </r>
    <r>
      <rPr>
        <b/>
        <sz val="11"/>
        <color rgb="FF000000"/>
        <rFont val="Calibri"/>
      </rPr>
      <t>PUT</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commands.</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</si>
  <si>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Navigate to the /&lt;web-apps&gt;/&lt;servlet&gt;/&lt;servlet-class&gt;org.apache.catalina.servlets.DefaultServlet&lt;/servlet-class&gt;/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</si>
  <si>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"//*[contains(text(), 'DefaultServlet')]/parent::*" /usr/lib/vmware-vsphere-ui/server/conf/web.xml</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 xml:space="preserve">      &lt;description&gt;File servlet&lt;/description&gt;</t>
    </r>
    <r>
      <rPr>
        <sz val="11"/>
        <color rgb="FF000000"/>
        <rFont val="Calibri"/>
      </rPr>
      <t xml:space="preserve">
</t>
    </r>
    <r>
      <rPr>
        <sz val="11"/>
        <color rgb="FF000000"/>
        <rFont val="Calibri"/>
      </rPr>
      <t xml:space="preserve">      &lt;servlet-name&gt;FileServlet&lt;/servlet-name&gt;</t>
    </r>
    <r>
      <rPr>
        <sz val="11"/>
        <color rgb="FF000000"/>
        <rFont val="Calibri"/>
      </rPr>
      <t xml:space="preserve">
</t>
    </r>
    <r>
      <rPr>
        <sz val="11"/>
        <color rgb="FF000000"/>
        <rFont val="Calibri"/>
      </rPr>
      <t xml:space="preserve">      &lt;servlet-class&gt;org.apache.catalina.servlets.DefaultServlet&lt;/servlet-class&gt;</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If the "readOnly" param-value for the "DefaultServlet" servlet class is set to "false", this is a finding.</t>
    </r>
    <r>
      <rPr>
        <sz val="11"/>
        <color rgb="FF000000"/>
        <rFont val="Calibri"/>
      </rPr>
      <t xml:space="preserve">
</t>
    </r>
    <r>
      <rPr>
        <sz val="11"/>
        <color rgb="FF000000"/>
        <rFont val="Calibri"/>
      </rPr>
      <t>If the "readOnly" param-value does not exist, this is not a finding.</t>
    </r>
  </si>
  <si>
    <t>V-259124</t>
  </si>
  <si>
    <r>
      <rPr>
        <sz val="11"/>
        <rFont val="Calibri"/>
      </rPr>
      <t>The vCenter UI service shutdown port must be disabled.</t>
    </r>
  </si>
  <si>
    <r>
      <rPr>
        <sz val="11"/>
        <color rgb="FF000000"/>
        <rFont val="Calibri"/>
      </rPr>
      <t>Navigate to and open:</t>
    </r>
    <r>
      <rPr>
        <sz val="11"/>
        <color rgb="FF000000"/>
        <rFont val="Calibri"/>
      </rPr>
      <t xml:space="preserve">
</t>
    </r>
    <r>
      <rPr>
        <sz val="11"/>
        <color rgb="FF000000"/>
        <rFont val="Calibri"/>
      </rPr>
      <t>/usr/lib/vmware-vsphere-ui/server/conf/catalina.properties</t>
    </r>
    <r>
      <rPr>
        <sz val="11"/>
        <color rgb="FF000000"/>
        <rFont val="Calibri"/>
      </rPr>
      <t xml:space="preserve">
</t>
    </r>
    <r>
      <rPr>
        <sz val="11"/>
        <color rgb="FF000000"/>
        <rFont val="Calibri"/>
      </rPr>
      <t>Add or modify the setting "shutdown.port=-1" in the "catalina.properties" file.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Configure the &lt;Server&gt; node with the value:</t>
    </r>
    <r>
      <rPr>
        <sz val="11"/>
        <color rgb="FF000000"/>
        <rFont val="Calibri"/>
      </rPr>
      <t xml:space="preserve">
</t>
    </r>
    <r>
      <rPr>
        <sz val="11"/>
        <color rgb="FF000000"/>
        <rFont val="Calibri"/>
      </rPr>
      <t>port="${shutdown.port}"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</si>
  <si>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commands:</t>
    </r>
    <r>
      <rPr>
        <sz val="11"/>
        <color rgb="FF000000"/>
        <rFont val="Calibri"/>
      </rPr>
      <t xml:space="preserve">
</t>
    </r>
    <r>
      <rPr>
        <sz val="11"/>
        <color rgb="FF000000"/>
        <rFont val="Calibri"/>
      </rPr>
      <t># xmllint --xpath "//Server/@port" /usr/lib/vmware-vsphere-ui/server/conf/server.xml</t>
    </r>
    <r>
      <rPr>
        <sz val="11"/>
        <color rgb="FF000000"/>
        <rFont val="Calibri"/>
      </rPr>
      <t xml:space="preserve">
</t>
    </r>
    <r>
      <rPr>
        <sz val="11"/>
        <color rgb="FF000000"/>
        <rFont val="Calibri"/>
      </rPr>
      <t># grep shutdown.port /etc/vmware/vmware-vmon/svcCfgfiles/vsphere-ui.json</t>
    </r>
    <r>
      <rPr>
        <sz val="11"/>
        <color rgb="FF000000"/>
        <rFont val="Calibri"/>
      </rPr>
      <t xml:space="preserve">
</t>
    </r>
    <r>
      <rPr>
        <sz val="11"/>
        <color rgb="FF000000"/>
        <rFont val="Calibri"/>
      </rPr>
      <t>Example results:</t>
    </r>
    <r>
      <rPr>
        <sz val="11"/>
        <color rgb="FF000000"/>
        <rFont val="Calibri"/>
      </rPr>
      <t xml:space="preserve">
</t>
    </r>
    <r>
      <rPr>
        <sz val="11"/>
        <color rgb="FF000000"/>
        <rFont val="Calibri"/>
      </rPr>
      <t>port="${shutdown.port}"</t>
    </r>
    <r>
      <rPr>
        <sz val="11"/>
        <color rgb="FF000000"/>
        <rFont val="Calibri"/>
      </rPr>
      <t xml:space="preserve">
</t>
    </r>
    <r>
      <rPr>
        <sz val="11"/>
        <color rgb="FF000000"/>
        <rFont val="Calibri"/>
      </rPr>
      <t>"-Dshutdown.port=-1",</t>
    </r>
    <r>
      <rPr>
        <sz val="11"/>
        <color rgb="FF000000"/>
        <rFont val="Calibri"/>
      </rPr>
      <t xml:space="preserve">
</t>
    </r>
    <r>
      <rPr>
        <sz val="11"/>
        <color rgb="FF000000"/>
        <rFont val="Calibri"/>
      </rPr>
      <t>If "port" does not equal "${shutdown.port}", this is a finding.</t>
    </r>
    <r>
      <rPr>
        <sz val="11"/>
        <color rgb="FF000000"/>
        <rFont val="Calibri"/>
      </rPr>
      <t xml:space="preserve">
</t>
    </r>
    <r>
      <rPr>
        <sz val="11"/>
        <color rgb="FF000000"/>
        <rFont val="Calibri"/>
      </rPr>
      <t>If "shutdown.port" does not equal "-1", this is a finding.</t>
    </r>
  </si>
  <si>
    <t>V-259125</t>
  </si>
  <si>
    <r>
      <rPr>
        <sz val="11"/>
        <rFont val="Calibri"/>
      </rPr>
      <t>The vCenter UI service debug parameter must be disabled.</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</si>
  <si>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</si>
  <si>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--format /usr/lib/vmware-vsphere-ui/server/conf/web.xml | sed 's/xmlns=".*"//g' | xmllint --xpath '//param-name[text()="debug"]/parent::init-param'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"debug" parameter is specified and is not "0", this is a finding.</t>
    </r>
    <r>
      <rPr>
        <sz val="11"/>
        <color rgb="FF000000"/>
        <rFont val="Calibri"/>
      </rPr>
      <t xml:space="preserve">
</t>
    </r>
    <r>
      <rPr>
        <sz val="11"/>
        <color rgb="FF000000"/>
        <rFont val="Calibri"/>
      </rPr>
      <t>If the "debug" parameter does not exist, this is not a finding.</t>
    </r>
  </si>
  <si>
    <t>V-259126</t>
  </si>
  <si>
    <r>
      <rPr>
        <sz val="11"/>
        <rFont val="Calibri"/>
      </rPr>
      <t>The vCenter UI service directory listings parameter must be disabled.</t>
    </r>
  </si>
  <si>
    <r>
      <rPr>
        <sz val="11"/>
        <color rgb="FF000000"/>
        <rFont val="Calibri"/>
      </rPr>
      <t>Navigate to and open:</t>
    </r>
    <r>
      <rPr>
        <sz val="11"/>
        <color rgb="FF000000"/>
        <rFont val="Calibri"/>
      </rPr>
      <t xml:space="preserve">
</t>
    </r>
    <r>
      <rPr>
        <sz val="11"/>
        <color rgb="FF000000"/>
        <rFont val="Calibri"/>
      </rPr>
      <t>/usr/lib/vmware-vsphere-ui/server/conf/web.xml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</si>
  <si>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--format /usr/lib/vmware-vsphere-ui/server/conf/web.xml | sed 's/xmlns=".*"//g' | xmllint --xpath '//param-name[text()="listings"]/parent::init-param'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"listings" parameter is specified and is not "false", this is a finding.</t>
    </r>
    <r>
      <rPr>
        <sz val="11"/>
        <color rgb="FF000000"/>
        <rFont val="Calibri"/>
      </rPr>
      <t xml:space="preserve">
</t>
    </r>
    <r>
      <rPr>
        <sz val="11"/>
        <color rgb="FF000000"/>
        <rFont val="Calibri"/>
      </rPr>
      <t>If the "listings" parameter does not exist, this is not a finding.</t>
    </r>
  </si>
  <si>
    <t>V-259127</t>
  </si>
  <si>
    <r>
      <rPr>
        <sz val="11"/>
        <rFont val="Calibri"/>
      </rPr>
      <t>The vCenter UI service deployXML attribute must be disabled.</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</si>
  <si>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the &lt;Host&gt; node and configure with the value "deployXML="false"".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</si>
  <si>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"//Host/@deployXML"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If "deployXML" does not equal "false", this is a finding.</t>
    </r>
  </si>
  <si>
    <t>V-259128</t>
  </si>
  <si>
    <r>
      <rPr>
        <sz val="11"/>
        <rFont val="Calibri"/>
      </rPr>
      <t>The vCenter UI service must have Autodeploy disabled.</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</si>
  <si>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the &lt;Host&gt; node and configure with the value "autoDeploy="false"".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</si>
  <si>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"//Host/@autoDeploy"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autoDeploy="false"</t>
    </r>
    <r>
      <rPr>
        <sz val="11"/>
        <color rgb="FF000000"/>
        <rFont val="Calibri"/>
      </rPr>
      <t xml:space="preserve">
</t>
    </r>
    <r>
      <rPr>
        <sz val="11"/>
        <color rgb="FF000000"/>
        <rFont val="Calibri"/>
      </rPr>
      <t>If "autoDeploy" does not equal "false", this is a finding.</t>
    </r>
  </si>
  <si>
    <t>V-259129</t>
  </si>
  <si>
    <r>
      <rPr>
        <sz val="11"/>
        <rFont val="Calibri"/>
      </rPr>
      <t>The vCenter UI service xpoweredBy attribute must be disabled.</t>
    </r>
  </si>
  <si>
    <r>
      <rPr>
        <sz val="11"/>
        <color rgb="FF000000"/>
        <rFont val="Calibri"/>
      </rPr>
      <t>Navigate to and open:</t>
    </r>
    <r>
      <rPr>
        <sz val="11"/>
        <color rgb="FF000000"/>
        <rFont val="Calibri"/>
      </rPr>
      <t xml:space="preserve">
</t>
    </r>
    <r>
      <rPr>
        <sz val="11"/>
        <color rgb="FF000000"/>
        <rFont val="Calibri"/>
      </rPr>
      <t>/usr/lib/vmware-vsphere-ui/server/conf/server.xml</t>
    </r>
    <r>
      <rPr>
        <sz val="11"/>
        <color rgb="FF000000"/>
        <rFont val="Calibri"/>
      </rPr>
      <t xml:space="preserve">
</t>
    </r>
    <r>
      <rPr>
        <sz val="11"/>
        <color rgb="FF000000"/>
        <rFont val="Calibri"/>
      </rPr>
      <t>Navigate to the &lt;Connector&gt; node and remove the "xpoweredBy" attribute.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</si>
  <si>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prompt, run the following command:</t>
    </r>
    <r>
      <rPr>
        <sz val="11"/>
        <color rgb="FF000000"/>
        <rFont val="Calibri"/>
      </rPr>
      <t xml:space="preserve">
</t>
    </r>
    <r>
      <rPr>
        <sz val="11"/>
        <color rgb="FF000000"/>
        <rFont val="Calibri"/>
      </rPr>
      <t># xmllint --xpath "//Connector/@xpoweredBy" /usr/lib/vmware-vsphere-ui/server/conf/server.xml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"xpoweredBy" parameter is specified and is not "false", this is a finding.</t>
    </r>
    <r>
      <rPr>
        <sz val="11"/>
        <color rgb="FF000000"/>
        <rFont val="Calibri"/>
      </rPr>
      <t xml:space="preserve">
</t>
    </r>
    <r>
      <rPr>
        <sz val="11"/>
        <color rgb="FF000000"/>
        <rFont val="Calibri"/>
      </rPr>
      <t>If the "xpoweredBy" parameter does not exist, this is not a finding.</t>
    </r>
  </si>
  <si>
    <t>V-259130</t>
  </si>
  <si>
    <r>
      <rPr>
        <sz val="11"/>
        <rFont val="Calibri"/>
      </rPr>
      <t>The vCenter UI service example applications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</si>
  <si>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/usr/lib/vmware-vsphere-ui/server/webapps/examples</t>
    </r>
  </si>
  <si>
    <r>
      <rPr>
        <sz val="11"/>
        <color rgb="FF000000"/>
        <rFont val="Calibri"/>
      </rPr>
      <t>At the command prompt, run the following command:</t>
    </r>
    <r>
      <rPr>
        <sz val="11"/>
        <color rgb="FF000000"/>
        <rFont val="Calibri"/>
      </rPr>
      <t xml:space="preserve">
</t>
    </r>
    <r>
      <rPr>
        <sz val="11"/>
        <color rgb="FF000000"/>
        <rFont val="Calibri"/>
      </rPr>
      <t># ls -l /usr/lib/vmware-vsphere-ui/server/webapps/examples</t>
    </r>
    <r>
      <rPr>
        <sz val="11"/>
        <color rgb="FF000000"/>
        <rFont val="Calibri"/>
      </rPr>
      <t xml:space="preserve">
</t>
    </r>
    <r>
      <rPr>
        <sz val="11"/>
        <color rgb="FF000000"/>
        <rFont val="Calibri"/>
      </rPr>
      <t>If the examples folder exists or contains any content, this is a finding.</t>
    </r>
  </si>
  <si>
    <t>V-259131</t>
  </si>
  <si>
    <r>
      <rPr>
        <sz val="11"/>
        <rFont val="Calibri"/>
      </rPr>
      <t>The vCenter UI service default ROOT web application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</si>
  <si>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/usr/lib/vmware-vsphere-ui/server/webapps/ROOT/*</t>
    </r>
  </si>
  <si>
    <r>
      <rPr>
        <sz val="11"/>
        <color rgb="FF000000"/>
        <rFont val="Calibri"/>
      </rPr>
      <t>At the command prompt, run the following command:</t>
    </r>
    <r>
      <rPr>
        <sz val="11"/>
        <color rgb="FF000000"/>
        <rFont val="Calibri"/>
      </rPr>
      <t xml:space="preserve">
</t>
    </r>
    <r>
      <rPr>
        <sz val="11"/>
        <color rgb="FF000000"/>
        <rFont val="Calibri"/>
      </rPr>
      <t># ls -l /usr/lib/vmware-vsphere-ui/server/webapps/ROOT</t>
    </r>
    <r>
      <rPr>
        <sz val="11"/>
        <color rgb="FF000000"/>
        <rFont val="Calibri"/>
      </rPr>
      <t xml:space="preserve">
</t>
    </r>
    <r>
      <rPr>
        <sz val="11"/>
        <color rgb="FF000000"/>
        <rFont val="Calibri"/>
      </rPr>
      <t>If the ROOT web application contains any content, this is a finding.</t>
    </r>
  </si>
  <si>
    <t>V-259132</t>
  </si>
  <si>
    <r>
      <rPr>
        <sz val="11"/>
        <rFont val="Calibri"/>
      </rPr>
      <t>The vCenter UI service default documentation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</si>
  <si>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/usr/lib/vmware-vsphere-ui/server/webapps/docs</t>
    </r>
  </si>
  <si>
    <r>
      <rPr>
        <sz val="11"/>
        <color rgb="FF000000"/>
        <rFont val="Calibri"/>
      </rPr>
      <t>At the command prompt, run the following command:</t>
    </r>
    <r>
      <rPr>
        <sz val="11"/>
        <color rgb="FF000000"/>
        <rFont val="Calibri"/>
      </rPr>
      <t xml:space="preserve">
</t>
    </r>
    <r>
      <rPr>
        <sz val="11"/>
        <color rgb="FF000000"/>
        <rFont val="Calibri"/>
      </rPr>
      <t># ls -l /usr/lib/vmware-vsphere-ui/server/webapps/docs</t>
    </r>
    <r>
      <rPr>
        <sz val="11"/>
        <color rgb="FF000000"/>
        <rFont val="Calibri"/>
      </rPr>
      <t xml:space="preserve">
</t>
    </r>
    <r>
      <rPr>
        <sz val="11"/>
        <color rgb="FF000000"/>
        <rFont val="Calibri"/>
      </rPr>
      <t>If the "docs" folder exists or contains any content, this is a finding.</t>
    </r>
  </si>
  <si>
    <t>V-259133</t>
  </si>
  <si>
    <r>
      <rPr>
        <sz val="11"/>
        <rFont val="Calibri"/>
      </rPr>
      <t xml:space="preserve">The vCenter UI service must disable </t>
    </r>
    <r>
      <rPr>
        <sz val="11"/>
        <color rgb="FF000000"/>
        <rFont val="Calibri"/>
      </rPr>
      <t>"</t>
    </r>
    <r>
      <rPr>
        <b/>
        <sz val="11"/>
        <color rgb="FF000000"/>
        <rFont val="Calibri"/>
      </rPr>
      <t>ALLOW_BACKSLASH</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</si>
  <si>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/usr/lib/vmware-vsphere-ui/server/conf/catalina.properties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</si>
  <si>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line, run the following command:</t>
    </r>
    <r>
      <rPr>
        <sz val="11"/>
        <color rgb="FF000000"/>
        <rFont val="Calibri"/>
      </rPr>
      <t xml:space="preserve">
</t>
    </r>
    <r>
      <rPr>
        <sz val="11"/>
        <color rgb="FF000000"/>
        <rFont val="Calibri"/>
      </rPr>
      <t># grep ALLOW_BACKSLASH /usr/lib/vmware-vsphere-ui/server/conf/catalina.properties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org.apache.catalina.connector.ALLOW_BACKSLASH=false</t>
    </r>
    <r>
      <rPr>
        <sz val="11"/>
        <color rgb="FF000000"/>
        <rFont val="Calibri"/>
      </rPr>
      <t xml:space="preserve">
</t>
    </r>
    <r>
      <rPr>
        <sz val="11"/>
        <color rgb="FF000000"/>
        <rFont val="Calibri"/>
      </rPr>
      <t>If "org.apache.catalina.connector.ALLOW_BACKSLASH" is not set to "false", this is a finding.</t>
    </r>
    <r>
      <rPr>
        <sz val="11"/>
        <color rgb="FF000000"/>
        <rFont val="Calibri"/>
      </rPr>
      <t xml:space="preserve">
</t>
    </r>
    <r>
      <rPr>
        <sz val="11"/>
        <color rgb="FF000000"/>
        <rFont val="Calibri"/>
      </rPr>
      <t>If the "org.apache.catalina.connector.ALLOW_BACKSLASH" setting does not exist, this is not a finding.</t>
    </r>
  </si>
  <si>
    <t>V-259134</t>
  </si>
  <si>
    <r>
      <rPr>
        <sz val="11"/>
        <rFont val="Calibri"/>
      </rPr>
      <t xml:space="preserve">The vCenter UI service must enable </t>
    </r>
    <r>
      <rPr>
        <sz val="11"/>
        <color rgb="FF000000"/>
        <rFont val="Calibri"/>
      </rPr>
      <t>"</t>
    </r>
    <r>
      <rPr>
        <b/>
        <sz val="11"/>
        <color rgb="FF000000"/>
        <rFont val="Calibri"/>
      </rPr>
      <t>ENFORCE_ENCODING_IN_GET_WRITER</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</si>
  <si>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/usr/lib/vmware-vsphere-ui/server/conf/catalina.properties</t>
    </r>
    <r>
      <rPr>
        <sz val="11"/>
        <color rgb="FF000000"/>
        <rFont val="Calibri"/>
      </rPr>
      <t xml:space="preserve">
</t>
    </r>
    <r>
      <rPr>
        <sz val="11"/>
        <color rgb="FF000000"/>
        <rFont val="Calibri"/>
      </rPr>
      <t>Update or remove the following line:</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vsphere-ui</t>
    </r>
  </si>
  <si>
    <r>
      <rPr>
        <sz val="11"/>
        <color rgb="FF000000"/>
        <rFont val="Calibri"/>
      </rPr>
      <t>At the command line, run the following command:</t>
    </r>
    <r>
      <rPr>
        <sz val="11"/>
        <color rgb="FF000000"/>
        <rFont val="Calibri"/>
      </rPr>
      <t xml:space="preserve">
</t>
    </r>
    <r>
      <rPr>
        <sz val="11"/>
        <color rgb="FF000000"/>
        <rFont val="Calibri"/>
      </rPr>
      <t># grep ENFORCE_ENCODING_IN_GET_WRITER /usr/lib/vmware-vsphere-ui/server/conf/catalina.properties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org.apache.catalina.connector.response.ENFORCE_ENCODING_IN_GET_WRITER=true</t>
    </r>
    <r>
      <rPr>
        <sz val="11"/>
        <color rgb="FF000000"/>
        <rFont val="Calibri"/>
      </rPr>
      <t xml:space="preserve">
</t>
    </r>
    <r>
      <rPr>
        <sz val="11"/>
        <color rgb="FF000000"/>
        <rFont val="Calibri"/>
      </rPr>
      <t>If "org.apache.catalina.connector.response.ENFORCE_ENCODING_IN_GET_WRITER" is not set to "true", this is a finding.</t>
    </r>
    <r>
      <rPr>
        <sz val="11"/>
        <color rgb="FF000000"/>
        <rFont val="Calibri"/>
      </rPr>
      <t xml:space="preserve">
</t>
    </r>
    <r>
      <rPr>
        <sz val="11"/>
        <color rgb="FF000000"/>
        <rFont val="Calibri"/>
      </rPr>
      <t>If the "org.apache.catalina.connector.response.ENFORCE_ENCODING_IN_GET_WRITER" setting does not exist, this is not a finding.</t>
    </r>
  </si>
  <si>
    <t>V-259135</t>
  </si>
  <si>
    <r>
      <rPr>
        <sz val="11"/>
        <rFont val="Calibri"/>
      </rPr>
      <t>The vCenter UI service manager webapp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</si>
  <si>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/usr/lib/vmware-vsphere-ui/server/webapps/manager</t>
    </r>
  </si>
  <si>
    <r>
      <rPr>
        <sz val="11"/>
        <color rgb="FF000000"/>
        <rFont val="Calibri"/>
      </rPr>
      <t>At the command prompt, run the following command:</t>
    </r>
    <r>
      <rPr>
        <sz val="11"/>
        <color rgb="FF000000"/>
        <rFont val="Calibri"/>
      </rPr>
      <t xml:space="preserve">
</t>
    </r>
    <r>
      <rPr>
        <sz val="11"/>
        <color rgb="FF000000"/>
        <rFont val="Calibri"/>
      </rPr>
      <t># ls -l /usr/lib/vmware-vsphere-ui/server/webapps/manager</t>
    </r>
    <r>
      <rPr>
        <sz val="11"/>
        <color rgb="FF000000"/>
        <rFont val="Calibri"/>
      </rPr>
      <t xml:space="preserve">
</t>
    </r>
    <r>
      <rPr>
        <sz val="11"/>
        <color rgb="FF000000"/>
        <rFont val="Calibri"/>
      </rPr>
      <t>If the manager folder exists or contains any content, this is a finding.</t>
    </r>
  </si>
  <si>
    <t>V-259136</t>
  </si>
  <si>
    <r>
      <rPr>
        <sz val="11"/>
        <rFont val="Calibri"/>
      </rPr>
      <t>The vCenter UI service host-manager webapp must be removed.</t>
    </r>
  </si>
  <si>
    <r>
      <rPr>
        <sz val="11"/>
        <color rgb="FF000000"/>
        <rFont val="Calibri"/>
      </rPr>
      <t>At the command prompt, run the following command:</t>
    </r>
    <r>
      <rPr>
        <sz val="11"/>
        <color rgb="FF000000"/>
        <rFont val="Calibri"/>
      </rPr>
      <t xml:space="preserve">
</t>
    </r>
    <r>
      <rPr>
        <sz val="11"/>
        <color rgb="FF000000"/>
        <rFont val="Calibri"/>
      </rPr>
      <t># rm -rf /usr/lib/vmware-vsphere-ui/server/webapps/host-manager</t>
    </r>
  </si>
  <si>
    <r>
      <rPr>
        <sz val="11"/>
        <color rgb="FF000000"/>
        <rFont val="Calibri"/>
      </rPr>
      <t>At the command prompt, run the following command:</t>
    </r>
    <r>
      <rPr>
        <sz val="11"/>
        <color rgb="FF000000"/>
        <rFont val="Calibri"/>
      </rPr>
      <t xml:space="preserve">
</t>
    </r>
    <r>
      <rPr>
        <sz val="11"/>
        <color rgb="FF000000"/>
        <rFont val="Calibri"/>
      </rPr>
      <t># ls -l /usr/lib/vmware-vsphere-ui/server/webapps/host-manager</t>
    </r>
    <r>
      <rPr>
        <sz val="11"/>
        <color rgb="FF000000"/>
        <rFont val="Calibri"/>
      </rPr>
      <t xml:space="preserve">
</t>
    </r>
    <r>
      <rPr>
        <sz val="11"/>
        <color rgb="FF000000"/>
        <rFont val="Calibri"/>
      </rPr>
      <t>If the host-manager folder exists or contains any content, this is a finding.</t>
    </r>
  </si>
  <si>
    <t>V-259137</t>
  </si>
  <si>
    <r>
      <rPr>
        <sz val="11"/>
        <rFont val="Calibri"/>
      </rPr>
      <t>The vCenter VAMI service must limit the number of allowed simultaneous session requests.</t>
    </r>
  </si>
  <si>
    <t>vCenter Appliance Management Interface (VAMI)</t>
  </si>
  <si>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server.max-connections = 1024</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</si>
  <si>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Denial of service (DoS) is one threat against web servers. Many DoS attacks attempt to consume web server resources in such a way that no more resources are available to satisfy legitimate requests. Mitigation against these threats is to take steps to limit the number of resources that can be consumed in certain ways.</t>
    </r>
    <r>
      <rPr>
        <sz val="11"/>
        <color rgb="FF000000"/>
        <rFont val="Calibri"/>
      </rPr>
      <t xml:space="preserve">
</t>
    </r>
    <r>
      <rPr>
        <sz val="11"/>
        <color rgb="FF000000"/>
        <rFont val="Calibri"/>
      </rPr>
      <t>VAMI provides the "maxConnections" attribute of the &lt;Connector Elements&gt; to limit the number of concurrent Transmission Control Protocol (TCP) connections. This comes preconfigured with a tested, supported value that must be verified and maintained.</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</si>
  <si>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 |grep "server.max-connections"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server.max-connections = 1024</t>
    </r>
    <r>
      <rPr>
        <sz val="11"/>
        <color rgb="FF000000"/>
        <rFont val="Calibri"/>
      </rPr>
      <t xml:space="preserve">
</t>
    </r>
    <r>
      <rPr>
        <sz val="11"/>
        <color rgb="FF000000"/>
        <rFont val="Calibri"/>
      </rPr>
      <t>If "server.max-connections" is not configured to 1024 or less,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</si>
  <si>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V-259138</t>
  </si>
  <si>
    <r>
      <rPr>
        <sz val="11"/>
        <rFont val="Calibri"/>
      </rPr>
      <t>The vCenter VAMI service must use cryptography to protect the integrity of remote sessions.</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</si>
  <si>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ssl.engine = "enable"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</si>
  <si>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Data exchanged between the user and the web server can range from static display data to credentials used to log in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To protect the integrity and confidentiality of the remote sessions, VAMI uses Secure Sockets Layer (SSL)/Transport Layer Security (TLS).</t>
    </r>
    <r>
      <rPr>
        <sz val="11"/>
        <color rgb="FF000000"/>
        <rFont val="Calibri"/>
      </rPr>
      <t xml:space="preserve">
</t>
    </r>
    <r>
      <rPr>
        <sz val="11"/>
        <color rgb="FF000000"/>
        <rFont val="Calibri"/>
      </rPr>
      <t>Satisfies: SRG-APP-000015-WSR-000014, SRG-APP-000315-WSR-000003</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</si>
  <si>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"ssl.engine"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ssl.engine = "enable"</t>
    </r>
    <r>
      <rPr>
        <sz val="11"/>
        <color rgb="FF000000"/>
        <rFont val="Calibri"/>
      </rPr>
      <t xml:space="preserve">
</t>
    </r>
    <r>
      <rPr>
        <sz val="11"/>
        <color rgb="FF000000"/>
        <rFont val="Calibri"/>
      </rPr>
      <t>If "ssl.engine" is not set to "enable",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</si>
  <si>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V-259139</t>
  </si>
  <si>
    <r>
      <rPr>
        <sz val="11"/>
        <rFont val="Calibri"/>
      </rPr>
      <t>The vCenter VAMI service must generate information to monitor remote access.</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</si>
  <si>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Add the following value in the "server.modules" section:</t>
    </r>
    <r>
      <rPr>
        <sz val="11"/>
        <color rgb="FF000000"/>
        <rFont val="Calibri"/>
      </rPr>
      <t xml:space="preserve">
</t>
    </r>
    <r>
      <rPr>
        <sz val="11"/>
        <color rgb="FF000000"/>
        <rFont val="Calibri"/>
      </rPr>
      <t>mod_accesslog</t>
    </r>
    <r>
      <rPr>
        <sz val="11"/>
        <color rgb="FF000000"/>
        <rFont val="Calibri"/>
      </rPr>
      <t xml:space="preserve">
</t>
    </r>
    <r>
      <rPr>
        <sz val="11"/>
        <color rgb="FF000000"/>
        <rFont val="Calibri"/>
      </rPr>
      <t>The result should be similar to the following:</t>
    </r>
    <r>
      <rPr>
        <sz val="11"/>
        <color rgb="FF000000"/>
        <rFont val="Calibri"/>
      </rPr>
      <t xml:space="preserve">
</t>
    </r>
    <r>
      <rPr>
        <sz val="11"/>
        <color rgb="FF000000"/>
        <rFont val="Calibri"/>
      </rPr>
      <t>server.modules += ("mod_accesslog", "mod_cgi", "mod_magnet", "mod_rewrite")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</si>
  <si>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VAMI uses the "mod_accesslog" module to log information relating to remote requests. These logs can then be piped to external monitoring systems.</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</si>
  <si>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'/server\.modules/,/\)/'|grep mod_accesslog</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"mod_accesslog",</t>
    </r>
    <r>
      <rPr>
        <sz val="11"/>
        <color rgb="FF000000"/>
        <rFont val="Calibri"/>
      </rPr>
      <t xml:space="preserve">
</t>
    </r>
    <r>
      <rPr>
        <sz val="11"/>
        <color rgb="FF000000"/>
        <rFont val="Calibri"/>
      </rPr>
      <t>If the "mod_accesslog" is not present,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</si>
  <si>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V-259140</t>
  </si>
  <si>
    <r>
      <rPr>
        <sz val="11"/>
        <rFont val="Calibri"/>
      </rPr>
      <t>The vCenter VAMI service must produce log records containing sufficient information to establish what type of events occurred.</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</si>
  <si>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Comment any existing accesslog.format lines by adding a "#" at the beginning of the line.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</si>
  <si>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Web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type of event that occurred is important during forensic analysis. The correct determination of the event and when it occurred is important in relation to other events that happened at that same time.</t>
    </r>
    <r>
      <rPr>
        <sz val="11"/>
        <color rgb="FF000000"/>
        <rFont val="Calibri"/>
      </rPr>
      <t xml:space="preserve">
</t>
    </r>
    <r>
      <rPr>
        <sz val="11"/>
        <color rgb="FF000000"/>
        <rFont val="Calibri"/>
      </rPr>
      <t>Without sufficient information establishing what type of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Satisfies: SRG-APP-000095-WSR-000056, SRG-APP-000096-WSR-000057, SRG-APP-000097-WSR-000058, SRG-APP-000098-WSR-000059, SRG-APP-000099-WSR-000061, SRG-APP-000100-WSR-000064, SRG-APP-000374-WSR-000172, SRG-APP-000375-WSR-000171</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</si>
  <si>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"accesslog.format"</t>
    </r>
    <r>
      <rPr>
        <sz val="11"/>
        <color rgb="FF000000"/>
        <rFont val="Calibri"/>
      </rPr>
      <t xml:space="preserve">
</t>
    </r>
    <r>
      <rPr>
        <sz val="11"/>
        <color rgb="FF000000"/>
        <rFont val="Calibri"/>
      </rPr>
      <t>The default commented, accesslog format is acceptable for this requirement. No output should be returned.</t>
    </r>
    <r>
      <rPr>
        <sz val="11"/>
        <color rgb="FF000000"/>
        <rFont val="Calibri"/>
      </rPr>
      <t xml:space="preserve">
</t>
    </r>
    <r>
      <rPr>
        <sz val="11"/>
        <color rgb="FF000000"/>
        <rFont val="Calibri"/>
      </rPr>
      <t>If the command returns any output,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</si>
  <si>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V-259141</t>
  </si>
  <si>
    <r>
      <rPr>
        <sz val="11"/>
        <rFont val="Calibri"/>
      </rPr>
      <t>The vCenter VAMI service log files must only be accessible by privileged users.</t>
    </r>
  </si>
  <si>
    <r>
      <rPr>
        <sz val="11"/>
        <color rgb="FF000000"/>
        <rFont val="Calibri"/>
      </rPr>
      <t>At the command prompt, run the following commands for log files under /opt/vmware/var/log/lighttpd/:</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lighttpd:lighttpd &lt;file&gt;</t>
    </r>
    <r>
      <rPr>
        <sz val="11"/>
        <color rgb="FF000000"/>
        <rFont val="Calibri"/>
      </rPr>
      <t xml:space="preserve">
</t>
    </r>
    <r>
      <rPr>
        <sz val="11"/>
        <color rgb="FF000000"/>
        <rFont val="Calibri"/>
      </rPr>
      <t>At the command prompt, run the following commands for all other log files: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</si>
  <si>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r>
      <rPr>
        <sz val="11"/>
        <color rgb="FF000000"/>
        <rFont val="Calibri"/>
      </rPr>
      <t xml:space="preserve">
</t>
    </r>
    <r>
      <rPr>
        <sz val="11"/>
        <color rgb="FF000000"/>
        <rFont val="Calibri"/>
      </rPr>
      <t>Satisfies: SRG-APP-000118-WSR-000068, SRG-APP-000119-WSR-000069, SRG-APP-000120-WSR-000070</t>
    </r>
  </si>
  <si>
    <r>
      <rPr>
        <sz val="11"/>
        <color rgb="FF000000"/>
        <rFont val="Calibri"/>
      </rPr>
      <t>At the command prompt, run the following commands:</t>
    </r>
    <r>
      <rPr>
        <sz val="11"/>
        <color rgb="FF000000"/>
        <rFont val="Calibri"/>
      </rPr>
      <t xml:space="preserve">
</t>
    </r>
    <r>
      <rPr>
        <sz val="11"/>
        <color rgb="FF000000"/>
        <rFont val="Calibri"/>
      </rPr>
      <t># find /var/log/vmware/applmgmt/ /var/log/vmware/applmgmt-audit/ -xdev -type f -a '(' -perm -o+w -o -not -user root -o -not -group root ')' -exec ls -ld {} \;</t>
    </r>
    <r>
      <rPr>
        <sz val="11"/>
        <color rgb="FF000000"/>
        <rFont val="Calibri"/>
      </rPr>
      <t xml:space="preserve">
</t>
    </r>
    <r>
      <rPr>
        <sz val="11"/>
        <color rgb="FF000000"/>
        <rFont val="Calibri"/>
      </rPr>
      <t># find /opt/vmware/var/log/lighttpd/ -xdev -type f -a '(' -perm -o+w -o -not -user lighttpd -o -not -group lighttpd ')' -exec ls -ld {} \;</t>
    </r>
    <r>
      <rPr>
        <sz val="11"/>
        <color rgb="FF000000"/>
        <rFont val="Calibri"/>
      </rPr>
      <t xml:space="preserve">
</t>
    </r>
    <r>
      <rPr>
        <sz val="11"/>
        <color rgb="FF000000"/>
        <rFont val="Calibri"/>
      </rPr>
      <t>If any files are returned, this is a finding.</t>
    </r>
  </si>
  <si>
    <t>V-259142</t>
  </si>
  <si>
    <r>
      <rPr>
        <sz val="11"/>
        <rFont val="Calibri"/>
      </rPr>
      <t>The vCenter VAMI service must off-load log records onto a different system or media from the system being logged.</t>
    </r>
  </si>
  <si>
    <r>
      <rPr>
        <sz val="11"/>
        <color rgb="FF000000"/>
        <rFont val="Calibri"/>
      </rPr>
      <t>Navigate to and open:</t>
    </r>
    <r>
      <rPr>
        <sz val="11"/>
        <color rgb="FF000000"/>
        <rFont val="Calibri"/>
      </rPr>
      <t xml:space="preserve">
</t>
    </r>
    <r>
      <rPr>
        <sz val="11"/>
        <color rgb="FF000000"/>
        <rFont val="Calibri"/>
      </rPr>
      <t>/etc/vmware-syslog/vmware-services-applmgmt.conf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#applmgmt.log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File="/var/log/vmware/applmgmt/applmgmt.log"</t>
    </r>
    <r>
      <rPr>
        <sz val="11"/>
        <color rgb="FF000000"/>
        <rFont val="Calibri"/>
      </rPr>
      <t xml:space="preserve">
</t>
    </r>
    <r>
      <rPr>
        <sz val="11"/>
        <color rgb="FF000000"/>
        <rFont val="Calibri"/>
      </rPr>
      <t xml:space="preserve">      Tag="applmgmt"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#applmgmt-audit.log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File="/var/log/vmware/applmgmt-audit/applmgmt-audit.log"</t>
    </r>
    <r>
      <rPr>
        <sz val="11"/>
        <color rgb="FF000000"/>
        <rFont val="Calibri"/>
      </rPr>
      <t xml:space="preserve">
</t>
    </r>
    <r>
      <rPr>
        <sz val="11"/>
        <color rgb="FF000000"/>
        <rFont val="Calibri"/>
      </rPr>
      <t xml:space="preserve">      Tag="applmgmt-audit"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#applmgmt-backup-restore-audit.log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File="/var/log/vmware/applmgmt-audit/applmgmt-br-audit.log"</t>
    </r>
    <r>
      <rPr>
        <sz val="11"/>
        <color rgb="FF000000"/>
        <rFont val="Calibri"/>
      </rPr>
      <t xml:space="preserve">
</t>
    </r>
    <r>
      <rPr>
        <sz val="11"/>
        <color rgb="FF000000"/>
        <rFont val="Calibri"/>
      </rPr>
      <t xml:space="preserve">      Tag="applmgmt-br-audit"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#vami-access.log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File="/opt/vmware/var/log/lighttpd/access.log"</t>
    </r>
    <r>
      <rPr>
        <sz val="11"/>
        <color rgb="FF000000"/>
        <rFont val="Calibri"/>
      </rPr>
      <t xml:space="preserve">
</t>
    </r>
    <r>
      <rPr>
        <sz val="11"/>
        <color rgb="FF000000"/>
        <rFont val="Calibri"/>
      </rPr>
      <t xml:space="preserve">      Tag="vami-access"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#vami-error.log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File="/opt/vmware/var/log/lighttpd/error.log"</t>
    </r>
    <r>
      <rPr>
        <sz val="11"/>
        <color rgb="FF000000"/>
        <rFont val="Calibri"/>
      </rPr>
      <t xml:space="preserve">
</t>
    </r>
    <r>
      <rPr>
        <sz val="11"/>
        <color rgb="FF000000"/>
        <rFont val="Calibri"/>
      </rPr>
      <t xml:space="preserve">      Tag="vami-error"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#dcui.log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File="/var/log/vmware/applmgmt/dcui.log"</t>
    </r>
    <r>
      <rPr>
        <sz val="11"/>
        <color rgb="FF000000"/>
        <rFont val="Calibri"/>
      </rPr>
      <t xml:space="preserve">
</t>
    </r>
    <r>
      <rPr>
        <sz val="11"/>
        <color rgb="FF000000"/>
        <rFont val="Calibri"/>
      </rPr>
      <t xml:space="preserve">      Tag="dcui"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#detwist.log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File="/var/log/vmware/applmgmt/detwist.log"</t>
    </r>
    <r>
      <rPr>
        <sz val="11"/>
        <color rgb="FF000000"/>
        <rFont val="Calibri"/>
      </rPr>
      <t xml:space="preserve">
</t>
    </r>
    <r>
      <rPr>
        <sz val="11"/>
        <color rgb="FF000000"/>
        <rFont val="Calibri"/>
      </rPr>
      <t xml:space="preserve">      Tag="detwist"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#firewall-reload.log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File="/var/log/vmware/applmgmt/firewall-reload.log"</t>
    </r>
    <r>
      <rPr>
        <sz val="11"/>
        <color rgb="FF000000"/>
        <rFont val="Calibri"/>
      </rPr>
      <t xml:space="preserve">
</t>
    </r>
    <r>
      <rPr>
        <sz val="11"/>
        <color rgb="FF000000"/>
        <rFont val="Calibri"/>
      </rPr>
      <t xml:space="preserve">      Tag="firewall-reload"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#applmgmt_vmonsvc.std*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File="/var/log/vmware/applmgmt/applmgmt_vmonsvc.std*"</t>
    </r>
    <r>
      <rPr>
        <sz val="11"/>
        <color rgb="FF000000"/>
        <rFont val="Calibri"/>
      </rPr>
      <t xml:space="preserve">
</t>
    </r>
    <r>
      <rPr>
        <sz val="11"/>
        <color rgb="FF000000"/>
        <rFont val="Calibri"/>
      </rPr>
      <t xml:space="preserve">      Tag="applmgmt_vmonsvc"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#backupSchedulerCron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File="/var/log/vmware/applmgmt/backupSchedulerCron.log"</t>
    </r>
    <r>
      <rPr>
        <sz val="11"/>
        <color rgb="FF000000"/>
        <rFont val="Calibri"/>
      </rPr>
      <t xml:space="preserve">
</t>
    </r>
    <r>
      <rPr>
        <sz val="11"/>
        <color rgb="FF000000"/>
        <rFont val="Calibri"/>
      </rPr>
      <t xml:space="preserve">      Tag="backupSchedulerCron"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#progress.log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File="/var/log/vmware/applmgmt/progress.log"</t>
    </r>
    <r>
      <rPr>
        <sz val="11"/>
        <color rgb="FF000000"/>
        <rFont val="Calibri"/>
      </rPr>
      <t xml:space="preserve">
</t>
    </r>
    <r>
      <rPr>
        <sz val="11"/>
        <color rgb="FF000000"/>
        <rFont val="Calibri"/>
      </rPr>
      <t xml:space="preserve">      Tag="progress"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#statsmoitor-alarms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File="/var/log/vmware/statsmon/statsmoitor-alarms.log"</t>
    </r>
    <r>
      <rPr>
        <sz val="11"/>
        <color rgb="FF000000"/>
        <rFont val="Calibri"/>
      </rPr>
      <t xml:space="preserve">
</t>
    </r>
    <r>
      <rPr>
        <sz val="11"/>
        <color rgb="FF000000"/>
        <rFont val="Calibri"/>
      </rPr>
      <t xml:space="preserve">      Tag="statsmoitor-alarms"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File="/var/log/vmware/statsmon/StatsMonitor.log"</t>
    </r>
    <r>
      <rPr>
        <sz val="11"/>
        <color rgb="FF000000"/>
        <rFont val="Calibri"/>
      </rPr>
      <t xml:space="preserve">
</t>
    </r>
    <r>
      <rPr>
        <sz val="11"/>
        <color rgb="FF000000"/>
        <rFont val="Calibri"/>
      </rPr>
      <t xml:space="preserve">      Tag="StatsMonitor"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#StatsMonitorStartup.log.std*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File="/var/log/vmware/statsmon/StatsMonitorStartup.log.std*"</t>
    </r>
    <r>
      <rPr>
        <sz val="11"/>
        <color rgb="FF000000"/>
        <rFont val="Calibri"/>
      </rPr>
      <t xml:space="preserve">
</t>
    </r>
    <r>
      <rPr>
        <sz val="11"/>
        <color rgb="FF000000"/>
        <rFont val="Calibri"/>
      </rPr>
      <t xml:space="preserve">      Tag="StatsMonitor-Startup"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#PatchRunner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File="/var/log/vmware/applmgmt/PatchRunner.log"</t>
    </r>
    <r>
      <rPr>
        <sz val="11"/>
        <color rgb="FF000000"/>
        <rFont val="Calibri"/>
      </rPr>
      <t xml:space="preserve">
</t>
    </r>
    <r>
      <rPr>
        <sz val="11"/>
        <color rgb="FF000000"/>
        <rFont val="Calibri"/>
      </rPr>
      <t xml:space="preserve">      Tag="PatchRunner"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#update_microservice</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File="/var/log/vmware/applmgmt/update_microservice.log"</t>
    </r>
    <r>
      <rPr>
        <sz val="11"/>
        <color rgb="FF000000"/>
        <rFont val="Calibri"/>
      </rPr>
      <t xml:space="preserve">
</t>
    </r>
    <r>
      <rPr>
        <sz val="11"/>
        <color rgb="FF000000"/>
        <rFont val="Calibri"/>
      </rPr>
      <t xml:space="preserve">      Tag="update_microservice"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File="/var/log/vmware/applmgmt/vami.log"</t>
    </r>
    <r>
      <rPr>
        <sz val="11"/>
        <color rgb="FF000000"/>
        <rFont val="Calibri"/>
      </rPr>
      <t xml:space="preserve">
</t>
    </r>
    <r>
      <rPr>
        <sz val="11"/>
        <color rgb="FF000000"/>
        <rFont val="Calibri"/>
      </rPr>
      <t xml:space="preserve">      Tag="vami"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#vcdb_pre_patch</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File="/var/log/vmware/applmgmt/vcdb_pre_patch.*"</t>
    </r>
    <r>
      <rPr>
        <sz val="11"/>
        <color rgb="FF000000"/>
        <rFont val="Calibri"/>
      </rPr>
      <t xml:space="preserve">
</t>
    </r>
    <r>
      <rPr>
        <sz val="11"/>
        <color rgb="FF000000"/>
        <rFont val="Calibri"/>
      </rPr>
      <t xml:space="preserve">      Tag="vcdb_pre_patch"</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#dnsmasq.log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File="/var/log/vmware/dnsmasq.log"</t>
    </r>
    <r>
      <rPr>
        <sz val="11"/>
        <color rgb="FF000000"/>
        <rFont val="Calibri"/>
      </rPr>
      <t xml:space="preserve">
</t>
    </r>
    <r>
      <rPr>
        <sz val="11"/>
        <color rgb="FF000000"/>
        <rFont val="Calibri"/>
      </rPr>
      <t xml:space="preserve">      Tag="dnsmasq"</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#procstate</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File="/var/log/vmware/procstate"</t>
    </r>
    <r>
      <rPr>
        <sz val="11"/>
        <color rgb="FF000000"/>
        <rFont val="Calibri"/>
      </rPr>
      <t xml:space="preserve">
</t>
    </r>
    <r>
      <rPr>
        <sz val="11"/>
        <color rgb="FF000000"/>
        <rFont val="Calibri"/>
      </rPr>
      <t xml:space="preserve">      Tag="procstate"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#backup.log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File="/var/log/vmware/applmgmt/backup.log"</t>
    </r>
    <r>
      <rPr>
        <sz val="11"/>
        <color rgb="FF000000"/>
        <rFont val="Calibri"/>
      </rPr>
      <t xml:space="preserve">
</t>
    </r>
    <r>
      <rPr>
        <sz val="11"/>
        <color rgb="FF000000"/>
        <rFont val="Calibri"/>
      </rPr>
      <t xml:space="preserve">      Tag="applmgmt-backup"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#size.log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File="/var/log/vmware/applmgmt/size.log"</t>
    </r>
    <r>
      <rPr>
        <sz val="11"/>
        <color rgb="FF000000"/>
        <rFont val="Calibri"/>
      </rPr>
      <t xml:space="preserve">
</t>
    </r>
    <r>
      <rPr>
        <sz val="11"/>
        <color rgb="FF000000"/>
        <rFont val="Calibri"/>
      </rPr>
      <t xml:space="preserve">      Tag="applmgmt-size"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#restore.log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File="/var/log/vmware/applmgmt/restore.log"</t>
    </r>
    <r>
      <rPr>
        <sz val="11"/>
        <color rgb="FF000000"/>
        <rFont val="Calibri"/>
      </rPr>
      <t xml:space="preserve">
</t>
    </r>
    <r>
      <rPr>
        <sz val="11"/>
        <color rgb="FF000000"/>
        <rFont val="Calibri"/>
      </rPr>
      <t xml:space="preserve">      Tag="applmgmt-restore"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#reconciliation.log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File="/var/log/vmware/applmgmt/reconciliation.log"</t>
    </r>
    <r>
      <rPr>
        <sz val="11"/>
        <color rgb="FF000000"/>
        <rFont val="Calibri"/>
      </rPr>
      <t xml:space="preserve">
</t>
    </r>
    <r>
      <rPr>
        <sz val="11"/>
        <color rgb="FF000000"/>
        <rFont val="Calibri"/>
      </rPr>
      <t xml:space="preserve">      Tag="applmgmt-reconciliation"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#pnid_change.log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File="/var/log/vmware/applmgmt/pnid_change.log"</t>
    </r>
    <r>
      <rPr>
        <sz val="11"/>
        <color rgb="FF000000"/>
        <rFont val="Calibri"/>
      </rPr>
      <t xml:space="preserve">
</t>
    </r>
    <r>
      <rPr>
        <sz val="11"/>
        <color rgb="FF000000"/>
        <rFont val="Calibri"/>
      </rPr>
      <t xml:space="preserve">      Tag="applmgmt-pnid-change"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</si>
  <si>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Protection of log data includes assuring log data is not accidentally lost or deleted. Backing up log records to an unrelated system or onto separate media than the system the web server is actually running on helps to assure that, in the event of a catastrophic system failure, the log records will be retained.</t>
    </r>
    <r>
      <rPr>
        <sz val="11"/>
        <color rgb="FF000000"/>
        <rFont val="Calibri"/>
      </rPr>
      <t xml:space="preserve">
</t>
    </r>
    <r>
      <rPr>
        <sz val="11"/>
        <color rgb="FF000000"/>
        <rFont val="Calibri"/>
      </rPr>
      <t>Satisfies: SRG-APP-000125-WSR-000071, SRG-APP-000358-WSR-000063, SRG-APP-000358-WSR-000163</t>
    </r>
  </si>
  <si>
    <r>
      <rPr>
        <sz val="11"/>
        <color rgb="FF000000"/>
        <rFont val="Calibri"/>
      </rPr>
      <t>By default there is a vmware-services-applmgmt.conf rsyslog configuration file which includes the service logs when syslog is configured on vCenter that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/etc/vmware-syslog/vmware-services-applmgmt.conf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#applmgmt.log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File="/var/log/vmware/applmgmt/applmgmt.log"</t>
    </r>
    <r>
      <rPr>
        <sz val="11"/>
        <color rgb="FF000000"/>
        <rFont val="Calibri"/>
      </rPr>
      <t xml:space="preserve">
</t>
    </r>
    <r>
      <rPr>
        <sz val="11"/>
        <color rgb="FF000000"/>
        <rFont val="Calibri"/>
      </rPr>
      <t xml:space="preserve">      Tag="applmgmt"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#applmgmt-audit.log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File="/var/log/vmware/applmgmt-audit/applmgmt-audit.log"</t>
    </r>
    <r>
      <rPr>
        <sz val="11"/>
        <color rgb="FF000000"/>
        <rFont val="Calibri"/>
      </rPr>
      <t xml:space="preserve">
</t>
    </r>
    <r>
      <rPr>
        <sz val="11"/>
        <color rgb="FF000000"/>
        <rFont val="Calibri"/>
      </rPr>
      <t xml:space="preserve">      Tag="applmgmt-audit"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#applmgmt-backup-restore-audit.log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File="/var/log/vmware/applmgmt-audit/applmgmt-br-audit.log"</t>
    </r>
    <r>
      <rPr>
        <sz val="11"/>
        <color rgb="FF000000"/>
        <rFont val="Calibri"/>
      </rPr>
      <t xml:space="preserve">
</t>
    </r>
    <r>
      <rPr>
        <sz val="11"/>
        <color rgb="FF000000"/>
        <rFont val="Calibri"/>
      </rPr>
      <t xml:space="preserve">      Tag="applmgmt-br-audit"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#vami-access.log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File="/opt/vmware/var/log/lighttpd/access.log"</t>
    </r>
    <r>
      <rPr>
        <sz val="11"/>
        <color rgb="FF000000"/>
        <rFont val="Calibri"/>
      </rPr>
      <t xml:space="preserve">
</t>
    </r>
    <r>
      <rPr>
        <sz val="11"/>
        <color rgb="FF000000"/>
        <rFont val="Calibri"/>
      </rPr>
      <t xml:space="preserve">      Tag="vami-access"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#vami-error.log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File="/opt/vmware/var/log/lighttpd/error.log"</t>
    </r>
    <r>
      <rPr>
        <sz val="11"/>
        <color rgb="FF000000"/>
        <rFont val="Calibri"/>
      </rPr>
      <t xml:space="preserve">
</t>
    </r>
    <r>
      <rPr>
        <sz val="11"/>
        <color rgb="FF000000"/>
        <rFont val="Calibri"/>
      </rPr>
      <t xml:space="preserve">      Tag="vami-error"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#dcui.log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File="/var/log/vmware/applmgmt/dcui.log"</t>
    </r>
    <r>
      <rPr>
        <sz val="11"/>
        <color rgb="FF000000"/>
        <rFont val="Calibri"/>
      </rPr>
      <t xml:space="preserve">
</t>
    </r>
    <r>
      <rPr>
        <sz val="11"/>
        <color rgb="FF000000"/>
        <rFont val="Calibri"/>
      </rPr>
      <t xml:space="preserve">      Tag="dcui"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#detwist.log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File="/var/log/vmware/applmgmt/detwist.log"</t>
    </r>
    <r>
      <rPr>
        <sz val="11"/>
        <color rgb="FF000000"/>
        <rFont val="Calibri"/>
      </rPr>
      <t xml:space="preserve">
</t>
    </r>
    <r>
      <rPr>
        <sz val="11"/>
        <color rgb="FF000000"/>
        <rFont val="Calibri"/>
      </rPr>
      <t xml:space="preserve">      Tag="detwist"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#firewall-reload.log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File="/var/log/vmware/applmgmt/firewall-reload.log"</t>
    </r>
    <r>
      <rPr>
        <sz val="11"/>
        <color rgb="FF000000"/>
        <rFont val="Calibri"/>
      </rPr>
      <t xml:space="preserve">
</t>
    </r>
    <r>
      <rPr>
        <sz val="11"/>
        <color rgb="FF000000"/>
        <rFont val="Calibri"/>
      </rPr>
      <t xml:space="preserve">      Tag="firewall-reload"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#applmgmt_vmonsvc.std*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File="/var/log/vmware/applmgmt/applmgmt_vmonsvc.std*"</t>
    </r>
    <r>
      <rPr>
        <sz val="11"/>
        <color rgb="FF000000"/>
        <rFont val="Calibri"/>
      </rPr>
      <t xml:space="preserve">
</t>
    </r>
    <r>
      <rPr>
        <sz val="11"/>
        <color rgb="FF000000"/>
        <rFont val="Calibri"/>
      </rPr>
      <t xml:space="preserve">      Tag="applmgmt_vmonsvc"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#backupSchedulerCron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File="/var/log/vmware/applmgmt/backupSchedulerCron.log"</t>
    </r>
    <r>
      <rPr>
        <sz val="11"/>
        <color rgb="FF000000"/>
        <rFont val="Calibri"/>
      </rPr>
      <t xml:space="preserve">
</t>
    </r>
    <r>
      <rPr>
        <sz val="11"/>
        <color rgb="FF000000"/>
        <rFont val="Calibri"/>
      </rPr>
      <t xml:space="preserve">      Tag="backupSchedulerCron"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#progress.log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File="/var/log/vmware/applmgmt/progress.log"</t>
    </r>
    <r>
      <rPr>
        <sz val="11"/>
        <color rgb="FF000000"/>
        <rFont val="Calibri"/>
      </rPr>
      <t xml:space="preserve">
</t>
    </r>
    <r>
      <rPr>
        <sz val="11"/>
        <color rgb="FF000000"/>
        <rFont val="Calibri"/>
      </rPr>
      <t xml:space="preserve">      Tag="progress"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#statsmoitor-alarms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File="/var/log/vmware/statsmon/statsmoitor-alarms.log"</t>
    </r>
    <r>
      <rPr>
        <sz val="11"/>
        <color rgb="FF000000"/>
        <rFont val="Calibri"/>
      </rPr>
      <t xml:space="preserve">
</t>
    </r>
    <r>
      <rPr>
        <sz val="11"/>
        <color rgb="FF000000"/>
        <rFont val="Calibri"/>
      </rPr>
      <t xml:space="preserve">      Tag="statsmoitor-alarms"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File="/var/log/vmware/statsmon/StatsMonitor.log"</t>
    </r>
    <r>
      <rPr>
        <sz val="11"/>
        <color rgb="FF000000"/>
        <rFont val="Calibri"/>
      </rPr>
      <t xml:space="preserve">
</t>
    </r>
    <r>
      <rPr>
        <sz val="11"/>
        <color rgb="FF000000"/>
        <rFont val="Calibri"/>
      </rPr>
      <t xml:space="preserve">      Tag="StatsMonitor"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#StatsMonitorStartup.log.std*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File="/var/log/vmware/statsmon/StatsMonitorStartup.log.std*"</t>
    </r>
    <r>
      <rPr>
        <sz val="11"/>
        <color rgb="FF000000"/>
        <rFont val="Calibri"/>
      </rPr>
      <t xml:space="preserve">
</t>
    </r>
    <r>
      <rPr>
        <sz val="11"/>
        <color rgb="FF000000"/>
        <rFont val="Calibri"/>
      </rPr>
      <t xml:space="preserve">      Tag="StatsMonitor-Startup"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#PatchRunner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File="/var/log/vmware/applmgmt/PatchRunner.log"</t>
    </r>
    <r>
      <rPr>
        <sz val="11"/>
        <color rgb="FF000000"/>
        <rFont val="Calibri"/>
      </rPr>
      <t xml:space="preserve">
</t>
    </r>
    <r>
      <rPr>
        <sz val="11"/>
        <color rgb="FF000000"/>
        <rFont val="Calibri"/>
      </rPr>
      <t xml:space="preserve">      Tag="PatchRunner"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#update_microservice</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File="/var/log/vmware/applmgmt/update_microservice.log"</t>
    </r>
    <r>
      <rPr>
        <sz val="11"/>
        <color rgb="FF000000"/>
        <rFont val="Calibri"/>
      </rPr>
      <t xml:space="preserve">
</t>
    </r>
    <r>
      <rPr>
        <sz val="11"/>
        <color rgb="FF000000"/>
        <rFont val="Calibri"/>
      </rPr>
      <t xml:space="preserve">      Tag="update_microservice"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File="/var/log/vmware/applmgmt/vami.log"</t>
    </r>
    <r>
      <rPr>
        <sz val="11"/>
        <color rgb="FF000000"/>
        <rFont val="Calibri"/>
      </rPr>
      <t xml:space="preserve">
</t>
    </r>
    <r>
      <rPr>
        <sz val="11"/>
        <color rgb="FF000000"/>
        <rFont val="Calibri"/>
      </rPr>
      <t xml:space="preserve">      Tag="vami"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#vcdb_pre_patch</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File="/var/log/vmware/applmgmt/vcdb_pre_patch.*"</t>
    </r>
    <r>
      <rPr>
        <sz val="11"/>
        <color rgb="FF000000"/>
        <rFont val="Calibri"/>
      </rPr>
      <t xml:space="preserve">
</t>
    </r>
    <r>
      <rPr>
        <sz val="11"/>
        <color rgb="FF000000"/>
        <rFont val="Calibri"/>
      </rPr>
      <t xml:space="preserve">      Tag="vcdb_pre_patch"</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#dnsmasq.log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File="/var/log/vmware/dnsmasq.log"</t>
    </r>
    <r>
      <rPr>
        <sz val="11"/>
        <color rgb="FF000000"/>
        <rFont val="Calibri"/>
      </rPr>
      <t xml:space="preserve">
</t>
    </r>
    <r>
      <rPr>
        <sz val="11"/>
        <color rgb="FF000000"/>
        <rFont val="Calibri"/>
      </rPr>
      <t xml:space="preserve">      Tag="dnsmasq"</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#procstate</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File="/var/log/vmware/procstate"</t>
    </r>
    <r>
      <rPr>
        <sz val="11"/>
        <color rgb="FF000000"/>
        <rFont val="Calibri"/>
      </rPr>
      <t xml:space="preserve">
</t>
    </r>
    <r>
      <rPr>
        <sz val="11"/>
        <color rgb="FF000000"/>
        <rFont val="Calibri"/>
      </rPr>
      <t xml:space="preserve">      Tag="procstate"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#backup.log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File="/var/log/vmware/applmgmt/backup.log"</t>
    </r>
    <r>
      <rPr>
        <sz val="11"/>
        <color rgb="FF000000"/>
        <rFont val="Calibri"/>
      </rPr>
      <t xml:space="preserve">
</t>
    </r>
    <r>
      <rPr>
        <sz val="11"/>
        <color rgb="FF000000"/>
        <rFont val="Calibri"/>
      </rPr>
      <t xml:space="preserve">      Tag="applmgmt-backup"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#size.log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File="/var/log/vmware/applmgmt/size.log"</t>
    </r>
    <r>
      <rPr>
        <sz val="11"/>
        <color rgb="FF000000"/>
        <rFont val="Calibri"/>
      </rPr>
      <t xml:space="preserve">
</t>
    </r>
    <r>
      <rPr>
        <sz val="11"/>
        <color rgb="FF000000"/>
        <rFont val="Calibri"/>
      </rPr>
      <t xml:space="preserve">      Tag="applmgmt-size"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#restore.log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File="/var/log/vmware/applmgmt/restore.log"</t>
    </r>
    <r>
      <rPr>
        <sz val="11"/>
        <color rgb="FF000000"/>
        <rFont val="Calibri"/>
      </rPr>
      <t xml:space="preserve">
</t>
    </r>
    <r>
      <rPr>
        <sz val="11"/>
        <color rgb="FF000000"/>
        <rFont val="Calibri"/>
      </rPr>
      <t xml:space="preserve">      Tag="applmgmt-restore"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#reconciliation.log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File="/var/log/vmware/applmgmt/reconciliation.log"</t>
    </r>
    <r>
      <rPr>
        <sz val="11"/>
        <color rgb="FF000000"/>
        <rFont val="Calibri"/>
      </rPr>
      <t xml:space="preserve">
</t>
    </r>
    <r>
      <rPr>
        <sz val="11"/>
        <color rgb="FF000000"/>
        <rFont val="Calibri"/>
      </rPr>
      <t xml:space="preserve">      Tag="applmgmt-reconciliation"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#pnid_change.log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File="/var/log/vmware/applmgmt/pnid_change.log"</t>
    </r>
    <r>
      <rPr>
        <sz val="11"/>
        <color rgb="FF000000"/>
        <rFont val="Calibri"/>
      </rPr>
      <t xml:space="preserve">
</t>
    </r>
    <r>
      <rPr>
        <sz val="11"/>
        <color rgb="FF000000"/>
        <rFont val="Calibri"/>
      </rPr>
      <t xml:space="preserve">      Tag="applmgmt-pnid-change"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</si>
  <si>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V-259143</t>
  </si>
  <si>
    <r>
      <rPr>
        <sz val="11"/>
        <rFont val="Calibri"/>
      </rPr>
      <t xml:space="preserve">The vCenter VAMI service must explicitly disable Multipurpose Internet Mail Extensions (MIME) mime mappings based on </t>
    </r>
    <r>
      <rPr>
        <sz val="11"/>
        <color rgb="FF000000"/>
        <rFont val="Calibri"/>
      </rPr>
      <t>"</t>
    </r>
    <r>
      <rPr>
        <b/>
        <sz val="11"/>
        <color rgb="FF000000"/>
        <rFont val="Calibri"/>
      </rPr>
      <t>Content-Type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</si>
  <si>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mimetype.use-xattr = "disable"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</si>
  <si>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 A limited number of MIME types must be configured manually, and automatic mapping must be disabled.</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</si>
  <si>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"mimetype.use-xattr"</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mimetype.use-xattr="disable"</t>
    </r>
    <r>
      <rPr>
        <sz val="11"/>
        <color rgb="FF000000"/>
        <rFont val="Calibri"/>
      </rPr>
      <t xml:space="preserve">
</t>
    </r>
    <r>
      <rPr>
        <sz val="11"/>
        <color rgb="FF000000"/>
        <rFont val="Calibri"/>
      </rPr>
      <t>If "mimetype.use-xattr" is not set to "disable",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</si>
  <si>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V-259144</t>
  </si>
  <si>
    <r>
      <rPr>
        <sz val="11"/>
        <rFont val="Calibri"/>
      </rPr>
      <t>The vCenter VAMI service must have resource mappings set to disable the serving of certain file types.</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</si>
  <si>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url.access-deny = ( "~", ".inc" )</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</si>
  <si>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By not specifying which files can and which files cannot be served to a user, VAMI could deliver sensitive files.</t>
    </r>
  </si>
  <si>
    <r>
      <rPr>
        <sz val="11"/>
        <color rgb="FF000000"/>
        <rFont val="Calibri"/>
      </rPr>
      <t>At the command prompt, run the following command:</t>
    </r>
    <r>
      <rPr>
        <sz val="11"/>
        <color rgb="FF000000"/>
        <rFont val="Calibri"/>
      </rPr>
      <t xml:space="preserve">
</t>
    </r>
    <r>
      <rPr>
        <sz val="11"/>
        <color rgb="FF000000"/>
        <rFont val="Calibri"/>
      </rPr>
      <t># grep "url.access-deny" /var/lib/vmware/cap-lighttpd/lighttpd.conf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url.access-deny = ( "~", ".inc" )</t>
    </r>
    <r>
      <rPr>
        <sz val="11"/>
        <color rgb="FF000000"/>
        <rFont val="Calibri"/>
      </rPr>
      <t xml:space="preserve">
</t>
    </r>
    <r>
      <rPr>
        <sz val="11"/>
        <color rgb="FF000000"/>
        <rFont val="Calibri"/>
      </rPr>
      <t>If "url.access-deny" is not set to "( "~", ".inc" )",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</si>
  <si>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V-259145</t>
  </si>
  <si>
    <r>
      <rPr>
        <sz val="11"/>
        <rFont val="Calibri"/>
      </rPr>
      <t>The vCenter VAMI service must have Web Distributed Authoring (WebDAV) disabled.</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</si>
  <si>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Delete or comment out the "mod_webdav" line.</t>
    </r>
    <r>
      <rPr>
        <sz val="11"/>
        <color rgb="FF000000"/>
        <rFont val="Calibri"/>
      </rPr>
      <t xml:space="preserve">
</t>
    </r>
    <r>
      <rPr>
        <sz val="11"/>
        <color rgb="FF000000"/>
        <rFont val="Calibri"/>
      </rPr>
      <t>Note: The line may be in an included config and not in the parent config itself.</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</si>
  <si>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A web server can be installed with functionality that, by its nature, is not secure.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</si>
  <si>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'/server\.modules/,/\)/'|grep mod_webdav</t>
    </r>
    <r>
      <rPr>
        <sz val="11"/>
        <color rgb="FF000000"/>
        <rFont val="Calibri"/>
      </rPr>
      <t xml:space="preserve">
</t>
    </r>
    <r>
      <rPr>
        <sz val="11"/>
        <color rgb="FF000000"/>
        <rFont val="Calibri"/>
      </rPr>
      <t>If any value is returned,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</si>
  <si>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V-259146</t>
  </si>
  <si>
    <r>
      <rPr>
        <sz val="11"/>
        <rFont val="Calibri"/>
      </rPr>
      <t>The vCenter VAMI service must protect system resources and privileged operations from hosted applications.</t>
    </r>
  </si>
  <si>
    <r>
      <rPr>
        <sz val="11"/>
        <color rgb="FF000000"/>
        <rFont val="Calibri"/>
      </rPr>
      <t>Navigate to and open:</t>
    </r>
    <r>
      <rPr>
        <sz val="11"/>
        <color rgb="FF000000"/>
        <rFont val="Calibri"/>
      </rPr>
      <t xml:space="preserve">
</t>
    </r>
    <r>
      <rPr>
        <sz val="11"/>
        <color rgb="FF000000"/>
        <rFont val="Calibri"/>
      </rPr>
      <t>/var/lib/vmware/cap-lighttpd/lighttpd.conf file.</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server.max-keep-alive-idle = 30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</si>
  <si>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Most of the attention to denial-of-service (DoS) attacks focuses on ensuring that systems and applications are not victims of these attacks. However, these systems and applications must also be secured against use to launch such an attack against others.</t>
    </r>
    <r>
      <rPr>
        <sz val="11"/>
        <color rgb="FF000000"/>
        <rFont val="Calibri"/>
      </rPr>
      <t xml:space="preserve">
</t>
    </r>
    <r>
      <rPr>
        <sz val="11"/>
        <color rgb="FF000000"/>
        <rFont val="Calibri"/>
      </rPr>
      <t>A variety of technologies exist to limit or, in some cases, eliminate the effects of DoS attacks. Limiting system resources that are allocated to any user to a bare minimum may also reduce the ability of users to launch some DoS attacks.</t>
    </r>
    <r>
      <rPr>
        <sz val="11"/>
        <color rgb="FF000000"/>
        <rFont val="Calibri"/>
      </rPr>
      <t xml:space="preserve">
</t>
    </r>
    <r>
      <rPr>
        <sz val="11"/>
        <color rgb="FF000000"/>
        <rFont val="Calibri"/>
      </rPr>
      <t>One DoS mitigation is to prevent VAMI from keeping idle connections open for too long.</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</si>
  <si>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"server.max-keep-alive-idle"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server.max-keep-alive-idle=30</t>
    </r>
    <r>
      <rPr>
        <sz val="11"/>
        <color rgb="FF000000"/>
        <rFont val="Calibri"/>
      </rPr>
      <t xml:space="preserve">
</t>
    </r>
    <r>
      <rPr>
        <sz val="11"/>
        <color rgb="FF000000"/>
        <rFont val="Calibri"/>
      </rPr>
      <t>If "server.max-keep-alive-idle" is not set to 30,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</si>
  <si>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V-259147</t>
  </si>
  <si>
    <r>
      <rPr>
        <sz val="11"/>
        <rFont val="Calibri"/>
      </rPr>
      <t>The vCenter VAMI service must restrict access to the web server</t>
    </r>
    <r>
      <rPr>
        <sz val="11"/>
        <color rgb="FF000000"/>
        <rFont val="Calibri"/>
      </rPr>
      <t>'</t>
    </r>
    <r>
      <rPr>
        <sz val="11"/>
        <color rgb="FF000000"/>
        <rFont val="Calibri"/>
      </rPr>
      <t>s private key.</t>
    </r>
  </si>
  <si>
    <r>
      <rPr>
        <sz val="11"/>
        <color rgb="FF000000"/>
        <rFont val="Calibri"/>
      </rPr>
      <t>At the command prompt, run the following commands:</t>
    </r>
    <r>
      <rPr>
        <sz val="11"/>
        <color rgb="FF000000"/>
        <rFont val="Calibri"/>
      </rPr>
      <t xml:space="preserve">
</t>
    </r>
    <r>
      <rPr>
        <sz val="11"/>
        <color rgb="FF000000"/>
        <rFont val="Calibri"/>
      </rPr>
      <t># chown root:root /etc/applmgmt/appliance/server.pem</t>
    </r>
    <r>
      <rPr>
        <sz val="11"/>
        <color rgb="FF000000"/>
        <rFont val="Calibri"/>
      </rPr>
      <t xml:space="preserve">
</t>
    </r>
    <r>
      <rPr>
        <sz val="11"/>
        <color rgb="FF000000"/>
        <rFont val="Calibri"/>
      </rPr>
      <t># chmod 600 /etc/applmgmt/appliance/server.pem</t>
    </r>
  </si>
  <si>
    <r>
      <rPr>
        <sz val="11"/>
        <color rgb="FF000000"/>
        <rFont val="Calibri"/>
      </rPr>
      <t>The web server's private key is used to prove the identity of the server to clients and securely exchange the shared secret key used to encrypt communications between the web server and clients. By gaining access to the private key, an attacker can pretend to be an authorized server and decrypt the Secure Sockets Layer (SSL) traffic between a client and the web server.</t>
    </r>
  </si>
  <si>
    <r>
      <rPr>
        <sz val="11"/>
        <color rgb="FF000000"/>
        <rFont val="Calibri"/>
      </rPr>
      <t>At the command prompt, run the following command:</t>
    </r>
    <r>
      <rPr>
        <sz val="11"/>
        <color rgb="FF000000"/>
        <rFont val="Calibri"/>
      </rPr>
      <t xml:space="preserve">
</t>
    </r>
    <r>
      <rPr>
        <sz val="11"/>
        <color rgb="FF000000"/>
        <rFont val="Calibri"/>
      </rPr>
      <t># stat -c "%n has %a permissions and is owned by %U:%G" /etc/applmgmt/appliance/server.pem</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/etc/applmgmt/appliance/server.pem has 600 permissions and is owned by root:root</t>
    </r>
    <r>
      <rPr>
        <sz val="11"/>
        <color rgb="FF000000"/>
        <rFont val="Calibri"/>
      </rPr>
      <t xml:space="preserve">
</t>
    </r>
    <r>
      <rPr>
        <sz val="11"/>
        <color rgb="FF000000"/>
        <rFont val="Calibri"/>
      </rPr>
      <t>If the output does not match the expected result, this is a finding.</t>
    </r>
  </si>
  <si>
    <t>V-259149</t>
  </si>
  <si>
    <r>
      <rPr>
        <sz val="11"/>
        <rFont val="Calibri"/>
      </rPr>
      <t>The vCenter VAMI service must restrict the ability of users to launch denial-of-service (DoS) attacks against other information systems or networks.</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</si>
  <si>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server.max-fds = 2048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</si>
  <si>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In UNIX and related computer operating systems, a file descriptor is an indicator used to access a file or other input/output resource, such as a pipe or network connection. File descriptors index into a per-process file descriptor table maintained by the kernel, which in turn indexes into a systemwide table of files opened by all processes, called the file table.</t>
    </r>
    <r>
      <rPr>
        <sz val="11"/>
        <color rgb="FF000000"/>
        <rFont val="Calibri"/>
      </rPr>
      <t xml:space="preserve">
</t>
    </r>
    <r>
      <rPr>
        <sz val="11"/>
        <color rgb="FF000000"/>
        <rFont val="Calibri"/>
      </rPr>
      <t>As a single-threaded server, Lighttpd must be limited in the number of file descriptors that can be allocated. This will prevent Lighttpd from being used in a form of DoS attack against the operating system.</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</si>
  <si>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"server.max-fds"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server.max-fds=2048</t>
    </r>
    <r>
      <rPr>
        <sz val="11"/>
        <color rgb="FF000000"/>
        <rFont val="Calibri"/>
      </rPr>
      <t xml:space="preserve">
</t>
    </r>
    <r>
      <rPr>
        <sz val="11"/>
        <color rgb="FF000000"/>
        <rFont val="Calibri"/>
      </rPr>
      <t>If "server.max-fds" is not set to 2048 or less,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</si>
  <si>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V-259150</t>
  </si>
  <si>
    <r>
      <rPr>
        <sz val="11"/>
        <rFont val="Calibri"/>
      </rPr>
      <t>The vCenter VAMI service must set the encoding for all text mime types to UTF-8.</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</si>
  <si>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Navigate to the "mimetype.assign" block.</t>
    </r>
    <r>
      <rPr>
        <sz val="11"/>
        <color rgb="FF000000"/>
        <rFont val="Calibri"/>
      </rPr>
      <t xml:space="preserve">
</t>
    </r>
    <r>
      <rPr>
        <sz val="11"/>
        <color rgb="FF000000"/>
        <rFont val="Calibri"/>
      </rPr>
      <t>Replace all the mappings whose assigned type is "text/*" with mappings for UTF-8 encoding. For example:</t>
    </r>
    <r>
      <rPr>
        <sz val="11"/>
        <color rgb="FF000000"/>
        <rFont val="Calibri"/>
      </rPr>
      <t xml:space="preserve">
</t>
    </r>
    <r>
      <rPr>
        <sz val="11"/>
        <color rgb="FF000000"/>
        <rFont val="Calibri"/>
      </rPr>
      <t xml:space="preserve">  ".log"          =&gt;      "text/plain; charset=utf-8",</t>
    </r>
    <r>
      <rPr>
        <sz val="11"/>
        <color rgb="FF000000"/>
        <rFont val="Calibri"/>
      </rPr>
      <t xml:space="preserve">
</t>
    </r>
    <r>
      <rPr>
        <sz val="11"/>
        <color rgb="FF000000"/>
        <rFont val="Calibri"/>
      </rPr>
      <t xml:space="preserve">  ".conf"         =&gt;      "text/plain; charset=utf-8",</t>
    </r>
    <r>
      <rPr>
        <sz val="11"/>
        <color rgb="FF000000"/>
        <rFont val="Calibri"/>
      </rPr>
      <t xml:space="preserve">
</t>
    </r>
    <r>
      <rPr>
        <sz val="11"/>
        <color rgb="FF000000"/>
        <rFont val="Calibri"/>
      </rPr>
      <t xml:space="preserve">  ".text"         =&gt;      "text/plain; charset=utf-8",</t>
    </r>
    <r>
      <rPr>
        <sz val="11"/>
        <color rgb="FF000000"/>
        <rFont val="Calibri"/>
      </rPr>
      <t xml:space="preserve">
</t>
    </r>
    <r>
      <rPr>
        <sz val="11"/>
        <color rgb="FF000000"/>
        <rFont val="Calibri"/>
      </rPr>
      <t xml:space="preserve">  ".txt"          =&gt;      "text/plain; charset=utf-8",</t>
    </r>
    <r>
      <rPr>
        <sz val="11"/>
        <color rgb="FF000000"/>
        <rFont val="Calibri"/>
      </rPr>
      <t xml:space="preserve">
</t>
    </r>
    <r>
      <rPr>
        <sz val="11"/>
        <color rgb="FF000000"/>
        <rFont val="Calibri"/>
      </rPr>
      <t xml:space="preserve">  ".spec"         =&gt;      "text/plain; charset=utf-8",</t>
    </r>
    <r>
      <rPr>
        <sz val="11"/>
        <color rgb="FF000000"/>
        <rFont val="Calibri"/>
      </rPr>
      <t xml:space="preserve">
</t>
    </r>
    <r>
      <rPr>
        <sz val="11"/>
        <color rgb="FF000000"/>
        <rFont val="Calibri"/>
      </rPr>
      <t xml:space="preserve">  ".dtd"          =&gt;      "text/xml; charset=utf-8",</t>
    </r>
    <r>
      <rPr>
        <sz val="11"/>
        <color rgb="FF000000"/>
        <rFont val="Calibri"/>
      </rPr>
      <t xml:space="preserve">
</t>
    </r>
    <r>
      <rPr>
        <sz val="11"/>
        <color rgb="FF000000"/>
        <rFont val="Calibri"/>
      </rPr>
      <t xml:space="preserve">  ".xml"          =&gt;      "text/xml; charset=utf-8",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</si>
  <si>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</si>
  <si>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'/mimetype\.assign/,/\)/'|grep "text/"|grep -v "charset=utf-8"</t>
    </r>
    <r>
      <rPr>
        <sz val="11"/>
        <color rgb="FF000000"/>
        <rFont val="Calibri"/>
      </rPr>
      <t xml:space="preserve">
</t>
    </r>
    <r>
      <rPr>
        <sz val="11"/>
        <color rgb="FF000000"/>
        <rFont val="Calibri"/>
      </rPr>
      <t>If the command returns any value,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</si>
  <si>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V-259151</t>
  </si>
  <si>
    <r>
      <rPr>
        <sz val="11"/>
        <rFont val="Calibri"/>
      </rPr>
      <t>The vCenter VAMI service must disable directory listing.</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</si>
  <si>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dir-listing.activate = "disable"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</si>
  <si>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Uniform Resource Locator (URL) parameter manipulation, rely on being able to obtain information about the web server's directory structure by locating directories without default pages. In this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</si>
  <si>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"dir-listing.activate"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dir-listing.activate = "disable"</t>
    </r>
    <r>
      <rPr>
        <sz val="11"/>
        <color rgb="FF000000"/>
        <rFont val="Calibri"/>
      </rPr>
      <t xml:space="preserve">
</t>
    </r>
    <r>
      <rPr>
        <sz val="11"/>
        <color rgb="FF000000"/>
        <rFont val="Calibri"/>
      </rPr>
      <t>If "dir-listing.activate" is not set to "disable",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</si>
  <si>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V-259152</t>
  </si>
  <si>
    <r>
      <rPr>
        <sz val="11"/>
        <rFont val="Calibri"/>
      </rPr>
      <t xml:space="preserve">The vCenter VAMI service must not be configured to use the </t>
    </r>
    <r>
      <rPr>
        <sz val="11"/>
        <color rgb="FF000000"/>
        <rFont val="Calibri"/>
      </rPr>
      <t>"</t>
    </r>
    <r>
      <rPr>
        <b/>
        <sz val="11"/>
        <color rgb="FF000000"/>
        <rFont val="Calibri"/>
      </rPr>
      <t>mod_status</t>
    </r>
    <r>
      <rPr>
        <sz val="11"/>
        <color rgb="FF000000"/>
        <rFont val="Calibri"/>
      </rPr>
      <t>"</t>
    </r>
    <r>
      <rPr>
        <sz val="11"/>
        <color rgb="FF000000"/>
        <rFont val="Calibri"/>
      </rPr>
      <t xml:space="preserve"> module.</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</si>
  <si>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Remove the line containing "mod_status".</t>
    </r>
    <r>
      <rPr>
        <sz val="11"/>
        <color rgb="FF000000"/>
        <rFont val="Calibri"/>
      </rPr>
      <t xml:space="preserve">
</t>
    </r>
    <r>
      <rPr>
        <sz val="11"/>
        <color rgb="FF000000"/>
        <rFont val="Calibri"/>
      </rPr>
      <t>Note: The line may be in an included config and not in the parent config.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</si>
  <si>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Any application providing too much information in error logs and in administrative messages to the screen risks compromising the data and security of the application and system.</t>
    </r>
    <r>
      <rPr>
        <sz val="11"/>
        <color rgb="FF000000"/>
        <rFont val="Calibri"/>
      </rPr>
      <t xml:space="preserve">
</t>
    </r>
    <r>
      <rPr>
        <sz val="11"/>
        <color rgb="FF000000"/>
        <rFont val="Calibri"/>
      </rPr>
      <t>VAMI must only generate error messages that provide information necessary for corrective actions without revealing sensitive or potentially harmful information in error logs and administrative messages. The "mod_status" module generates the status overview of the webserver.</t>
    </r>
    <r>
      <rPr>
        <sz val="11"/>
        <color rgb="FF000000"/>
        <rFont val="Calibri"/>
      </rPr>
      <t xml:space="preserve">
</t>
    </r>
    <r>
      <rPr>
        <sz val="11"/>
        <color rgb="FF000000"/>
        <rFont val="Calibri"/>
      </rPr>
      <t>The information covers the following:</t>
    </r>
    <r>
      <rPr>
        <sz val="11"/>
        <color rgb="FF000000"/>
        <rFont val="Calibri"/>
      </rPr>
      <t xml:space="preserve">
</t>
    </r>
    <r>
      <rPr>
        <sz val="11"/>
        <color rgb="FF000000"/>
        <rFont val="Calibri"/>
      </rPr>
      <t>- Uptime.</t>
    </r>
    <r>
      <rPr>
        <sz val="11"/>
        <color rgb="FF000000"/>
        <rFont val="Calibri"/>
      </rPr>
      <t xml:space="preserve">
</t>
    </r>
    <r>
      <rPr>
        <sz val="11"/>
        <color rgb="FF000000"/>
        <rFont val="Calibri"/>
      </rPr>
      <t>- Average throughput.</t>
    </r>
    <r>
      <rPr>
        <sz val="11"/>
        <color rgb="FF000000"/>
        <rFont val="Calibri"/>
      </rPr>
      <t xml:space="preserve">
</t>
    </r>
    <r>
      <rPr>
        <sz val="11"/>
        <color rgb="FF000000"/>
        <rFont val="Calibri"/>
      </rPr>
      <t>- Current throughput.</t>
    </r>
    <r>
      <rPr>
        <sz val="11"/>
        <color rgb="FF000000"/>
        <rFont val="Calibri"/>
      </rPr>
      <t xml:space="preserve">
</t>
    </r>
    <r>
      <rPr>
        <sz val="11"/>
        <color rgb="FF000000"/>
        <rFont val="Calibri"/>
      </rPr>
      <t>- Active connections and their state.</t>
    </r>
    <r>
      <rPr>
        <sz val="11"/>
        <color rgb="FF000000"/>
        <rFont val="Calibri"/>
      </rPr>
      <t xml:space="preserve">
</t>
    </r>
    <r>
      <rPr>
        <sz val="11"/>
        <color rgb="FF000000"/>
        <rFont val="Calibri"/>
      </rPr>
      <t>While this information is useful on a development system, production systems must not have "mod_status" enabled.</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</si>
  <si>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'/server\.modules/,/\)/'|grep mod_status</t>
    </r>
    <r>
      <rPr>
        <sz val="11"/>
        <color rgb="FF000000"/>
        <rFont val="Calibri"/>
      </rPr>
      <t xml:space="preserve">
</t>
    </r>
    <r>
      <rPr>
        <sz val="11"/>
        <color rgb="FF000000"/>
        <rFont val="Calibri"/>
      </rPr>
      <t>If any value is returned,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</si>
  <si>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V-259153</t>
  </si>
  <si>
    <r>
      <rPr>
        <sz val="11"/>
        <rFont val="Calibri"/>
      </rPr>
      <t>The vCenter VAMI service must have debug logging disabled.</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</si>
  <si>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debug.log-request-handling = "disable"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</si>
  <si>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 xml:space="preserve">At the command prompt, run the following command:    </t>
    </r>
    <r>
      <rPr>
        <sz val="11"/>
        <color rgb="FF000000"/>
        <rFont val="Calibri"/>
      </rPr>
      <t xml:space="preserve">
</t>
    </r>
    <r>
      <rPr>
        <sz val="11"/>
        <color rgb="FF000000"/>
        <rFont val="Calibri"/>
      </rPr>
      <t># /opt/vmware/cap_lighttpd/sbin/lighttpd -p -f /var/lib/vmware/cap-lighttpd/lighttpd.conf 2&gt;/dev/null|grep "debug.log-request-handling"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debug.log-request-handling = "disable"</t>
    </r>
    <r>
      <rPr>
        <sz val="11"/>
        <color rgb="FF000000"/>
        <rFont val="Calibri"/>
      </rPr>
      <t xml:space="preserve">
</t>
    </r>
    <r>
      <rPr>
        <sz val="11"/>
        <color rgb="FF000000"/>
        <rFont val="Calibri"/>
      </rPr>
      <t>If "debug.log-request-handling" is not set to "disable",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</si>
  <si>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V-259155</t>
  </si>
  <si>
    <r>
      <rPr>
        <sz val="11"/>
        <rFont val="Calibri"/>
      </rPr>
      <t>The vCenter VAMI service must disable client initiated TLS renegotiation.</t>
    </r>
  </si>
  <si>
    <r>
      <rPr>
        <sz val="11"/>
        <color rgb="FF000000"/>
        <rFont val="Calibri"/>
      </rPr>
      <t>Navigate to and open:</t>
    </r>
    <r>
      <rPr>
        <sz val="11"/>
        <color rgb="FF000000"/>
        <rFont val="Calibri"/>
      </rPr>
      <t xml:space="preserve">
</t>
    </r>
    <r>
      <rPr>
        <sz val="11"/>
        <color rgb="FF000000"/>
        <rFont val="Calibri"/>
      </rPr>
      <t>/var/lib/vmware/cap-lighttpd/lighttpd.conf</t>
    </r>
    <r>
      <rPr>
        <sz val="11"/>
        <color rgb="FF000000"/>
        <rFont val="Calibri"/>
      </rPr>
      <t xml:space="preserve">
</t>
    </r>
    <r>
      <rPr>
        <sz val="11"/>
        <color rgb="FF000000"/>
        <rFont val="Calibri"/>
      </rPr>
      <t>Remove any setting for "ssl.disable-client-renegotiation".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</si>
  <si>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All versions of the Secure Sockets Layer (SSL) and TLS protocols (up to and including TLS 1.2) are vulnerable to a man-in-the-middle attack (CVE-2009-3555) during a renegotiation. This vulnerability allows an attacker to "prefix" a chosen plaintext to the HTTP request as seen by the web server. The protocols have since been amended by RFC 5746, but the fix must be supported by both client and server to be effective.</t>
    </r>
    <r>
      <rPr>
        <sz val="11"/>
        <color rgb="FF000000"/>
        <rFont val="Calibri"/>
      </rPr>
      <t xml:space="preserve">
</t>
    </r>
    <r>
      <rPr>
        <sz val="11"/>
        <color rgb="FF000000"/>
        <rFont val="Calibri"/>
      </rPr>
      <t>While Lighttpd and the underlying OpenSSL libraries are no longer vulnerable, steps must be taken to account for older clients that do not support RFC 5746. To this end, Lighttpd disables client-initiated renegotiation entirely by default. This configuration must be validated and maintained.</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</si>
  <si>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"ssl\.disable-client-renegotiation"</t>
    </r>
    <r>
      <rPr>
        <sz val="11"/>
        <color rgb="FF000000"/>
        <rFont val="Calibri"/>
      </rPr>
      <t xml:space="preserve">
</t>
    </r>
    <r>
      <rPr>
        <sz val="11"/>
        <color rgb="FF000000"/>
        <rFont val="Calibri"/>
      </rPr>
      <t>If no line is returned, this is not a finding.</t>
    </r>
    <r>
      <rPr>
        <sz val="11"/>
        <color rgb="FF000000"/>
        <rFont val="Calibri"/>
      </rPr>
      <t xml:space="preserve">
</t>
    </r>
    <r>
      <rPr>
        <sz val="11"/>
        <color rgb="FF000000"/>
        <rFont val="Calibri"/>
      </rPr>
      <t>If "ssl.disable-client-renegotiation" is set to "disabled",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</si>
  <si>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V-259156</t>
  </si>
  <si>
    <r>
      <rPr>
        <sz val="11"/>
        <rFont val="Calibri"/>
      </rPr>
      <t>The vCenter VAMI service must be configured to hide the server type and version in client responses.</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</si>
  <si>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server.tag = "vami"</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</si>
  <si>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VAMI must be configured to hide the server version at all times.</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</si>
  <si>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2&gt;/dev/null|grep "server.tag"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server.tag = "vami"</t>
    </r>
    <r>
      <rPr>
        <sz val="11"/>
        <color rgb="FF000000"/>
        <rFont val="Calibri"/>
      </rPr>
      <t xml:space="preserve">
</t>
    </r>
    <r>
      <rPr>
        <sz val="11"/>
        <color rgb="FF000000"/>
        <rFont val="Calibri"/>
      </rPr>
      <t>If "server.tag" is not set to "vami",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</si>
  <si>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V-259157</t>
  </si>
  <si>
    <r>
      <rPr>
        <sz val="11"/>
        <rFont val="Calibri"/>
      </rPr>
      <t>The vCenter VAMI service must implement HTTP Strict Transport Security (HSTS).</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</si>
  <si>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If header "Strict-Transport-Security" is not present, add the following line to the end of the file:</t>
    </r>
    <r>
      <rPr>
        <sz val="11"/>
        <color rgb="FF000000"/>
        <rFont val="Calibri"/>
      </rPr>
      <t xml:space="preserve">
</t>
    </r>
    <r>
      <rPr>
        <sz val="11"/>
        <color rgb="FF000000"/>
        <rFont val="Calibri"/>
      </rPr>
      <t>setenv.add-response-header += ("Strict-Transport-Security" =&gt; "max-age=31536000; includeSubDomains; preload")</t>
    </r>
    <r>
      <rPr>
        <sz val="11"/>
        <color rgb="FF000000"/>
        <rFont val="Calibri"/>
      </rPr>
      <t xml:space="preserve">
</t>
    </r>
    <r>
      <rPr>
        <sz val="11"/>
        <color rgb="FF000000"/>
        <rFont val="Calibri"/>
      </rPr>
      <t>If header "Strict-Transport-Security" is present and not set to "Deny", update the value as shown below:</t>
    </r>
    <r>
      <rPr>
        <sz val="11"/>
        <color rgb="FF000000"/>
        <rFont val="Calibri"/>
      </rPr>
      <t xml:space="preserve">
</t>
    </r>
    <r>
      <rPr>
        <sz val="11"/>
        <color rgb="FF000000"/>
        <rFont val="Calibri"/>
      </rPr>
      <t>"Strict-Transport-Security" =&gt; "max-age=31536000; includeSubDomains; preload",</t>
    </r>
    <r>
      <rPr>
        <sz val="11"/>
        <color rgb="FF000000"/>
        <rFont val="Calibri"/>
      </rPr>
      <t xml:space="preserve">
</t>
    </r>
    <r>
      <rPr>
        <sz val="11"/>
        <color rgb="FF000000"/>
        <rFont val="Calibri"/>
      </rPr>
      <t>Note: The last line in the parameter does not need a trailing comma if part of a multi-line configuration.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</si>
  <si>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HSTS instructs web browsers to only use secure connections for all future requests when communicating with a website. Doing so helps prevent SSL protocol attacks, SSL stripping, cookie hijacking, and other attempts to circumvent SSL protection.</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</si>
  <si>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'/setenv\.add-response-header/,/\)/'|sed -e 's/^[ ]*//'|grep "Strict-Transport-Security"</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"Strict-Transport-Security" =&gt; "max-age=31536000; includeSubDomains; preload"</t>
    </r>
    <r>
      <rPr>
        <sz val="11"/>
        <color rgb="FF000000"/>
        <rFont val="Calibri"/>
      </rPr>
      <t xml:space="preserve">
</t>
    </r>
    <r>
      <rPr>
        <sz val="11"/>
        <color rgb="FF000000"/>
        <rFont val="Calibri"/>
      </rPr>
      <t>If the response header "Strict-Transport-Security" is missing or not configured to "max-age=31536000; includeSubDomains; preload",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</si>
  <si>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V-259158</t>
  </si>
  <si>
    <r>
      <rPr>
        <sz val="11"/>
        <rFont val="Calibri"/>
      </rPr>
      <t>The vCenter VAMI service must implement prevent rendering inside a frame or iframe on another site.</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</si>
  <si>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If header "X-Frame-Options" is not present, add the following line to the end of the file:</t>
    </r>
    <r>
      <rPr>
        <sz val="11"/>
        <color rgb="FF000000"/>
        <rFont val="Calibri"/>
      </rPr>
      <t xml:space="preserve">
</t>
    </r>
    <r>
      <rPr>
        <sz val="11"/>
        <color rgb="FF000000"/>
        <rFont val="Calibri"/>
      </rPr>
      <t>setenv.add-response-header += ("X-Frame-Options" =&gt; "Deny")</t>
    </r>
    <r>
      <rPr>
        <sz val="11"/>
        <color rgb="FF000000"/>
        <rFont val="Calibri"/>
      </rPr>
      <t xml:space="preserve">
</t>
    </r>
    <r>
      <rPr>
        <sz val="11"/>
        <color rgb="FF000000"/>
        <rFont val="Calibri"/>
      </rPr>
      <t>If header "X-Frame-Options" is present and not set to "Deny", update the value as shown below:</t>
    </r>
    <r>
      <rPr>
        <sz val="11"/>
        <color rgb="FF000000"/>
        <rFont val="Calibri"/>
      </rPr>
      <t xml:space="preserve">
</t>
    </r>
    <r>
      <rPr>
        <sz val="11"/>
        <color rgb="FF000000"/>
        <rFont val="Calibri"/>
      </rPr>
      <t>"X-Frame-Options" =&gt; "Deny",</t>
    </r>
    <r>
      <rPr>
        <sz val="11"/>
        <color rgb="FF000000"/>
        <rFont val="Calibri"/>
      </rPr>
      <t xml:space="preserve">
</t>
    </r>
    <r>
      <rPr>
        <sz val="11"/>
        <color rgb="FF000000"/>
        <rFont val="Calibri"/>
      </rPr>
      <t>Note: The last line in the parameter does not need a trailing comma if part of a multi-line configuration.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</si>
  <si>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Clickjacking, also known as a “UI redress attack”, is when an attacker uses multiple transparent or opaque layers to trick a user into clicking on a button or link on another page when they were intending to click on the top level page. Thus, the attacker is “hijacking” clicks meant for their page and routing them to another page, most likely owned by another application, domain, or both.</t>
    </r>
    <r>
      <rPr>
        <sz val="11"/>
        <color rgb="FF000000"/>
        <rFont val="Calibri"/>
      </rPr>
      <t xml:space="preserve">
</t>
    </r>
    <r>
      <rPr>
        <sz val="11"/>
        <color rgb="FF000000"/>
        <rFont val="Calibri"/>
      </rPr>
      <t>Using a similar technique, keystrokes can also be hijacked. With a carefully crafted combination of stylesheets, iframes, and text boxes, a user can be led to believe they are typing in the password to their email or bank account but are instead typing into an invisible frame controlled by the attacker.</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</si>
  <si>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'/setenv\.add-response-header/,/\)/'|sed -e 's/^[ ]*//'|grep "X-Frame-Options"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"X-Frame-Options" =&gt; "Deny",</t>
    </r>
    <r>
      <rPr>
        <sz val="11"/>
        <color rgb="FF000000"/>
        <rFont val="Calibri"/>
      </rPr>
      <t xml:space="preserve">
</t>
    </r>
    <r>
      <rPr>
        <sz val="11"/>
        <color rgb="FF000000"/>
        <rFont val="Calibri"/>
      </rPr>
      <t>If the response header "X-Frame-Options" is missing or not configured to "Deny",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</si>
  <si>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V-259159</t>
  </si>
  <si>
    <r>
      <rPr>
        <sz val="11"/>
        <rFont val="Calibri"/>
      </rPr>
      <t>The vCenter VAMI service must protect against MIME sniffing.</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</si>
  <si>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If header "X-Content-Type-Options" is not present, add the following line to the end of the file:</t>
    </r>
    <r>
      <rPr>
        <sz val="11"/>
        <color rgb="FF000000"/>
        <rFont val="Calibri"/>
      </rPr>
      <t xml:space="preserve">
</t>
    </r>
    <r>
      <rPr>
        <sz val="11"/>
        <color rgb="FF000000"/>
        <rFont val="Calibri"/>
      </rPr>
      <t>setenv.add-response-header += ("X-Content-Type-Options" =&gt; "nosniff")</t>
    </r>
    <r>
      <rPr>
        <sz val="11"/>
        <color rgb="FF000000"/>
        <rFont val="Calibri"/>
      </rPr>
      <t xml:space="preserve">
</t>
    </r>
    <r>
      <rPr>
        <sz val="11"/>
        <color rgb="FF000000"/>
        <rFont val="Calibri"/>
      </rPr>
      <t>If header "X-Content-Type-Options" is present and not set to "nosniff", update the value as shown below:</t>
    </r>
    <r>
      <rPr>
        <sz val="11"/>
        <color rgb="FF000000"/>
        <rFont val="Calibri"/>
      </rPr>
      <t xml:space="preserve">
</t>
    </r>
    <r>
      <rPr>
        <sz val="11"/>
        <color rgb="FF000000"/>
        <rFont val="Calibri"/>
      </rPr>
      <t>"X-Content-Type-Options" =&gt; "nosniff",</t>
    </r>
    <r>
      <rPr>
        <sz val="11"/>
        <color rgb="FF000000"/>
        <rFont val="Calibri"/>
      </rPr>
      <t xml:space="preserve">
</t>
    </r>
    <r>
      <rPr>
        <sz val="11"/>
        <color rgb="FF000000"/>
        <rFont val="Calibri"/>
      </rPr>
      <t>Note: The last line in the parameter does not need a trailing comma if part of a multi-line configuration.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</si>
  <si>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MIME sniffing was, and still is, a technique used by some web browsers to examine the content of a particular asset. This is done for the purpose of determining an asset's file format. This technique is useful in the event that there is not enough metadata information present for a particular asset, thus leaving the possibility that the browser interprets the asset incorrectly.</t>
    </r>
    <r>
      <rPr>
        <sz val="11"/>
        <color rgb="FF000000"/>
        <rFont val="Calibri"/>
      </rPr>
      <t xml:space="preserve">
</t>
    </r>
    <r>
      <rPr>
        <sz val="11"/>
        <color rgb="FF000000"/>
        <rFont val="Calibri"/>
      </rPr>
      <t>Although MIME sniffing can be useful to determine an asset's correct file format, it can also cause a security vulnerability. This vulnerability can be quite dangerous both for site owners as well as site visitors. This is because an attacker can leverage MIME sniffing to send an XSS (Cross Site Scripting) attack.</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</si>
  <si>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'/setenv\.add-response-header/,/\)/'|sed -e 's/^[ ]*//'|grep "X-Content-Type-Options"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"X-Content-Type-Options" =&gt; "nosniff",</t>
    </r>
    <r>
      <rPr>
        <sz val="11"/>
        <color rgb="FF000000"/>
        <rFont val="Calibri"/>
      </rPr>
      <t xml:space="preserve">
</t>
    </r>
    <r>
      <rPr>
        <sz val="11"/>
        <color rgb="FF000000"/>
        <rFont val="Calibri"/>
      </rPr>
      <t>If the response header "X-Content-Type-Options" is missing or not configured to "nosniff",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</si>
  <si>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V-259160</t>
  </si>
  <si>
    <r>
      <rPr>
        <sz val="11"/>
        <rFont val="Calibri"/>
      </rPr>
      <t>The vCenter VAMI service must enable Content Security Policy.</t>
    </r>
  </si>
  <si>
    <r>
      <rPr>
        <sz val="11"/>
        <color rgb="FF000000"/>
        <rFont val="Calibri"/>
      </rPr>
      <t>Navigate to and open:</t>
    </r>
    <r>
      <rPr>
        <sz val="11"/>
        <color rgb="FF000000"/>
        <rFont val="Calibri"/>
      </rPr>
      <t xml:space="preserve">
</t>
    </r>
    <r>
      <rPr>
        <sz val="11"/>
        <color rgb="FF000000"/>
        <rFont val="Calibri"/>
      </rPr>
      <t>/opt/vmware/etc/lighttpd/applmgmt-lighttpd.conf</t>
    </r>
    <r>
      <rPr>
        <sz val="11"/>
        <color rgb="FF000000"/>
        <rFont val="Calibri"/>
      </rPr>
      <t xml:space="preserve">
</t>
    </r>
    <r>
      <rPr>
        <sz val="11"/>
        <color rgb="FF000000"/>
        <rFont val="Calibri"/>
      </rPr>
      <t>If header "Content-Security-Policy" is not present, add the following line to the end of the file:</t>
    </r>
    <r>
      <rPr>
        <sz val="11"/>
        <color rgb="FF000000"/>
        <rFont val="Calibri"/>
      </rPr>
      <t xml:space="preserve">
</t>
    </r>
    <r>
      <rPr>
        <sz val="11"/>
        <color rgb="FF000000"/>
        <rFont val="Calibri"/>
      </rPr>
      <t>setenv.add-response-header += ("Content-Security-Policy" =&gt; "default-src 'self'; img-src 'self' data: https://vcsa.vmware.com; font-src 'self' data:; object-src 'none'; style-src 'self' 'unsafe-inline'")</t>
    </r>
    <r>
      <rPr>
        <sz val="11"/>
        <color rgb="FF000000"/>
        <rFont val="Calibri"/>
      </rPr>
      <t xml:space="preserve">
</t>
    </r>
    <r>
      <rPr>
        <sz val="11"/>
        <color rgb="FF000000"/>
        <rFont val="Calibri"/>
      </rPr>
      <t>If header "Content-Security-Policy" is present and not set to "default-src 'self'; img-src 'self' data: https://vcsa.vmware.com; font-src 'self' data:; object-src 'none'; style-src 'self' 'unsafe-inline'", update the value as shown below:</t>
    </r>
    <r>
      <rPr>
        <sz val="11"/>
        <color rgb="FF000000"/>
        <rFont val="Calibri"/>
      </rPr>
      <t xml:space="preserve">
</t>
    </r>
    <r>
      <rPr>
        <sz val="11"/>
        <color rgb="FF000000"/>
        <rFont val="Calibri"/>
      </rPr>
      <t>"Content-Security-Policy" =&gt; "default-src 'self'; img-src 'self' data: https://vcsa.vmware.com; font-src 'self' data:; object-src 'none'; style-src 'self' 'unsafe-inline'",</t>
    </r>
    <r>
      <rPr>
        <sz val="11"/>
        <color rgb="FF000000"/>
        <rFont val="Calibri"/>
      </rPr>
      <t xml:space="preserve">
</t>
    </r>
    <r>
      <rPr>
        <sz val="11"/>
        <color rgb="FF000000"/>
        <rFont val="Calibri"/>
      </rPr>
      <t>Note: The last line in the parameter does not need a trailing comma if part of a multi-line configuration.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systemctl restart cap-lighttpd</t>
    </r>
  </si>
  <si>
    <r>
      <rPr>
        <sz val="11"/>
        <color rgb="FF000000"/>
        <rFont val="Calibri"/>
      </rPr>
      <t>A Content Security Policy (CSP) requires careful tuning and precise definition of the policy. If enabled, CSP has significant impact on the way browsers render pages (e.g., inline JavaScript is disabled by default and must be explicitly allowed in the policy). CSP prevents a wide range of attacks, including cross-site scripting and other cross-site injections.</t>
    </r>
  </si>
  <si>
    <r>
      <rPr>
        <sz val="11"/>
        <color rgb="FF000000"/>
        <rFont val="Calibri"/>
      </rPr>
      <t>At the command prompt, run the following command:</t>
    </r>
    <r>
      <rPr>
        <sz val="11"/>
        <color rgb="FF000000"/>
        <rFont val="Calibri"/>
      </rPr>
      <t xml:space="preserve">
</t>
    </r>
    <r>
      <rPr>
        <sz val="11"/>
        <color rgb="FF000000"/>
        <rFont val="Calibri"/>
      </rPr>
      <t># /opt/vmware/cap_lighttpd/sbin/lighttpd -p -f /var/lib/vmware/cap-lighttpd/lighttpd.conf 2&gt;/dev/null|awk '/setenv\.add-response-header/,/\)/'|sed -e 's/^[ ]*//'|grep "Content-Security-Policy"</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"Content-Security-Policy" =&gt; "default-src 'self'; img-src 'self' data: https://vcsa.vmware.com; font-src 'self' data:; object-src 'none'; style-src 'self' 'unsafe-inline'"</t>
    </r>
    <r>
      <rPr>
        <sz val="11"/>
        <color rgb="FF000000"/>
        <rFont val="Calibri"/>
      </rPr>
      <t xml:space="preserve">
</t>
    </r>
    <r>
      <rPr>
        <sz val="11"/>
        <color rgb="FF000000"/>
        <rFont val="Calibri"/>
      </rPr>
      <t>If the response header "Content-Security-Policy" is missing or not configured to "default-src 'self'; img-src 'self' data: https://vcsa.vmware.com; font-src 'self' data:; object-src 'none'; style-src 'self' 'unsafe-inline'",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</si>
  <si>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V-259161</t>
  </si>
  <si>
    <r>
      <rPr>
        <sz val="11"/>
        <rFont val="Calibri"/>
      </rPr>
      <t>The vCenter Envoy and Rhttpproxy service log files permissions must be set correctly.</t>
    </r>
  </si>
  <si>
    <t>vCenter Appliance Envoy</t>
  </si>
  <si>
    <r>
      <rPr>
        <sz val="11"/>
        <color rgb="FF000000"/>
        <rFont val="Calibri"/>
      </rPr>
      <t>At the command prompt, run the following commands for rhttpproxy log files: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rhttpproxy:rhttpproxy &lt;file&gt;</t>
    </r>
    <r>
      <rPr>
        <sz val="11"/>
        <color rgb="FF000000"/>
        <rFont val="Calibri"/>
      </rPr>
      <t xml:space="preserve">
</t>
    </r>
    <r>
      <rPr>
        <sz val="11"/>
        <color rgb="FF000000"/>
        <rFont val="Calibri"/>
      </rPr>
      <t>or</t>
    </r>
    <r>
      <rPr>
        <sz val="11"/>
        <color rgb="FF000000"/>
        <rFont val="Calibri"/>
      </rPr>
      <t xml:space="preserve">
</t>
    </r>
    <r>
      <rPr>
        <sz val="11"/>
        <color rgb="FF000000"/>
        <rFont val="Calibri"/>
      </rPr>
      <t>At the command prompt, run the following commands for envoy log files: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envoy:envoy &lt;file&gt;</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</si>
  <si>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r>
      <rPr>
        <sz val="11"/>
        <color rgb="FF000000"/>
        <rFont val="Calibri"/>
      </rPr>
      <t xml:space="preserve">
</t>
    </r>
    <r>
      <rPr>
        <sz val="11"/>
        <color rgb="FF000000"/>
        <rFont val="Calibri"/>
      </rPr>
      <t>Satisfies: SRG-APP-000118-WSR-000068, SRG-APP-000119-WSR-000069, SRG-APP-000120-WSR-000070</t>
    </r>
  </si>
  <si>
    <r>
      <rPr>
        <sz val="11"/>
        <color rgb="FF000000"/>
        <rFont val="Calibri"/>
      </rPr>
      <t>At the command prompt, run the following commands:</t>
    </r>
    <r>
      <rPr>
        <sz val="11"/>
        <color rgb="FF000000"/>
        <rFont val="Calibri"/>
      </rPr>
      <t xml:space="preserve">
</t>
    </r>
    <r>
      <rPr>
        <sz val="11"/>
        <color rgb="FF000000"/>
        <rFont val="Calibri"/>
      </rPr>
      <t># find /var/log/vmware/rhttpproxy/ -xdev -type f -a '(' -perm -o+w -o -not -user rhttpproxy -o -not -group rhttpproxy ')' -exec ls -ld {} \;</t>
    </r>
    <r>
      <rPr>
        <sz val="11"/>
        <color rgb="FF000000"/>
        <rFont val="Calibri"/>
      </rPr>
      <t xml:space="preserve">
</t>
    </r>
    <r>
      <rPr>
        <sz val="11"/>
        <color rgb="FF000000"/>
        <rFont val="Calibri"/>
      </rPr>
      <t># find /var/log/vmware/envoy/ -xdev -type f -a '(' -perm -o+w -o -not -user envoy -o -not -group envoy ')' -exec ls -ld {} \;</t>
    </r>
    <r>
      <rPr>
        <sz val="11"/>
        <color rgb="FF000000"/>
        <rFont val="Calibri"/>
      </rPr>
      <t xml:space="preserve">
</t>
    </r>
    <r>
      <rPr>
        <sz val="11"/>
        <color rgb="FF000000"/>
        <rFont val="Calibri"/>
      </rPr>
      <t>If any files are returned, this is a finding.</t>
    </r>
  </si>
  <si>
    <t>V-259162</t>
  </si>
  <si>
    <r>
      <rPr>
        <sz val="11"/>
        <rFont val="Calibri"/>
      </rPr>
      <t>The vCenter Envoy service private key file must be protected from unauthorized access.</t>
    </r>
  </si>
  <si>
    <r>
      <rPr>
        <sz val="11"/>
        <color rgb="FF000000"/>
        <rFont val="Calibri"/>
      </rPr>
      <t>At the command prompt, run the following commands:</t>
    </r>
    <r>
      <rPr>
        <sz val="11"/>
        <color rgb="FF000000"/>
        <rFont val="Calibri"/>
      </rPr>
      <t xml:space="preserve">
</t>
    </r>
    <r>
      <rPr>
        <sz val="11"/>
        <color rgb="FF000000"/>
        <rFont val="Calibri"/>
      </rPr>
      <t># chmod 600 /etc/vmware-rhttpproxy/ssl/rui.key</t>
    </r>
    <r>
      <rPr>
        <sz val="11"/>
        <color rgb="FF000000"/>
        <rFont val="Calibri"/>
      </rPr>
      <t xml:space="preserve">
</t>
    </r>
    <r>
      <rPr>
        <sz val="11"/>
        <color rgb="FF000000"/>
        <rFont val="Calibri"/>
      </rPr>
      <t># chown rhttpproxy:rhttpproxy /etc/vmware-rhttpproxy/ssl/rui.key</t>
    </r>
  </si>
  <si>
    <r>
      <rPr>
        <sz val="11"/>
        <color rgb="FF000000"/>
        <rFont val="Calibri"/>
      </rPr>
      <t>Envoy's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gaining access to the private key, an attacker can pretend to be an authorized server and decrypt the Transport Layer Security (TLS) traffic between a client and the web server.</t>
    </r>
  </si>
  <si>
    <r>
      <rPr>
        <sz val="11"/>
        <color rgb="FF000000"/>
        <rFont val="Calibri"/>
      </rPr>
      <t>At the command prompt, run the following command:</t>
    </r>
    <r>
      <rPr>
        <sz val="11"/>
        <color rgb="FF000000"/>
        <rFont val="Calibri"/>
      </rPr>
      <t xml:space="preserve">
</t>
    </r>
    <r>
      <rPr>
        <sz val="11"/>
        <color rgb="FF000000"/>
        <rFont val="Calibri"/>
      </rPr>
      <t># stat -c "%n permissions are %a, is owned by %U and group owned by %G" /etc/vmware-rhttpproxy/ssl/rui.key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/etc/vmware-rhttpproxy/ssl/rui.key permissions are 600, is owned by rhttpproxy and group owned by rhttpproxy</t>
    </r>
    <r>
      <rPr>
        <sz val="11"/>
        <color rgb="FF000000"/>
        <rFont val="Calibri"/>
      </rPr>
      <t xml:space="preserve">
</t>
    </r>
    <r>
      <rPr>
        <sz val="11"/>
        <color rgb="FF000000"/>
        <rFont val="Calibri"/>
      </rPr>
      <t>If the output does not match the expected result, this is a finding.</t>
    </r>
  </si>
  <si>
    <t>V-259163</t>
  </si>
  <si>
    <r>
      <rPr>
        <sz val="11"/>
        <rFont val="Calibri"/>
      </rPr>
      <t>The vCenter Rhttpproxy service log files must be sent to a central log server.</t>
    </r>
  </si>
  <si>
    <r>
      <rPr>
        <sz val="11"/>
        <color rgb="FF000000"/>
        <rFont val="Calibri"/>
      </rPr>
      <t>Navigate to and open:</t>
    </r>
    <r>
      <rPr>
        <sz val="11"/>
        <color rgb="FF000000"/>
        <rFont val="Calibri"/>
      </rPr>
      <t xml:space="preserve">
</t>
    </r>
    <r>
      <rPr>
        <sz val="11"/>
        <color rgb="FF000000"/>
        <rFont val="Calibri"/>
      </rPr>
      <t>/etc/vmware-syslog/vmware-services-rhttpproxy.conf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#rhttpproxy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File="/var/log/vmware/rhttpproxy/rhttpproxy.log"</t>
    </r>
    <r>
      <rPr>
        <sz val="11"/>
        <color rgb="FF000000"/>
        <rFont val="Calibri"/>
      </rPr>
      <t xml:space="preserve">
</t>
    </r>
    <r>
      <rPr>
        <sz val="11"/>
        <color rgb="FF000000"/>
        <rFont val="Calibri"/>
      </rPr>
      <t xml:space="preserve">      Tag="rhttpproxy-main"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#rhttpproxy init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File="/var/log/vmware/rhttpproxy/rproxy_init.log.stdout"</t>
    </r>
    <r>
      <rPr>
        <sz val="11"/>
        <color rgb="FF000000"/>
        <rFont val="Calibri"/>
      </rPr>
      <t xml:space="preserve">
</t>
    </r>
    <r>
      <rPr>
        <sz val="11"/>
        <color rgb="FF000000"/>
        <rFont val="Calibri"/>
      </rPr>
      <t xml:space="preserve">      Tag="rhttpproxy-stdout"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#rhttpproxy init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File="/var/log/vmware/rhttpproxy/rproxy_init.log.stderr"</t>
    </r>
    <r>
      <rPr>
        <sz val="11"/>
        <color rgb="FF000000"/>
        <rFont val="Calibri"/>
      </rPr>
      <t xml:space="preserve">
</t>
    </r>
    <r>
      <rPr>
        <sz val="11"/>
        <color rgb="FF000000"/>
        <rFont val="Calibri"/>
      </rPr>
      <t xml:space="preserve">      Tag="rhttpproxy-stderr"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</si>
  <si>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r>
      <rPr>
        <sz val="11"/>
        <color rgb="FF000000"/>
        <rFont val="Calibri"/>
      </rPr>
      <t xml:space="preserve">
</t>
    </r>
    <r>
      <rPr>
        <sz val="11"/>
        <color rgb="FF000000"/>
        <rFont val="Calibri"/>
      </rPr>
      <t>Satisfies: SRG-APP-000358-WSR-000063, SRG-APP-000125-WSR-000071</t>
    </r>
  </si>
  <si>
    <r>
      <rPr>
        <sz val="11"/>
        <color rgb="FF000000"/>
        <rFont val="Calibri"/>
      </rPr>
      <t>By default, there is a vmware-services-rhttpproxy.conf rsyslog configuration file that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/etc/vmware-syslog/vmware-services-rhttpproxy.conf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#rhttpproxy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File="/var/log/vmware/rhttpproxy/rhttpproxy.log"</t>
    </r>
    <r>
      <rPr>
        <sz val="11"/>
        <color rgb="FF000000"/>
        <rFont val="Calibri"/>
      </rPr>
      <t xml:space="preserve">
</t>
    </r>
    <r>
      <rPr>
        <sz val="11"/>
        <color rgb="FF000000"/>
        <rFont val="Calibri"/>
      </rPr>
      <t xml:space="preserve">      Tag="rhttpproxy-main"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#rhttpproxy init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File="/var/log/vmware/rhttpproxy/rproxy_init.log.stdout"</t>
    </r>
    <r>
      <rPr>
        <sz val="11"/>
        <color rgb="FF000000"/>
        <rFont val="Calibri"/>
      </rPr>
      <t xml:space="preserve">
</t>
    </r>
    <r>
      <rPr>
        <sz val="11"/>
        <color rgb="FF000000"/>
        <rFont val="Calibri"/>
      </rPr>
      <t xml:space="preserve">      Tag="rhttpproxy-stdout"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#rhttpproxy init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File="/var/log/vmware/rhttpproxy/rproxy_init.log.stderr"</t>
    </r>
    <r>
      <rPr>
        <sz val="11"/>
        <color rgb="FF000000"/>
        <rFont val="Calibri"/>
      </rPr>
      <t xml:space="preserve">
</t>
    </r>
    <r>
      <rPr>
        <sz val="11"/>
        <color rgb="FF000000"/>
        <rFont val="Calibri"/>
      </rPr>
      <t xml:space="preserve">      Tag="rhttpproxy-stderr"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</si>
  <si>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V-259164</t>
  </si>
  <si>
    <r>
      <rPr>
        <sz val="11"/>
        <rFont val="Calibri"/>
      </rPr>
      <t>The vCenter Envoy service log files must be sent to a central log server.</t>
    </r>
  </si>
  <si>
    <r>
      <rPr>
        <sz val="11"/>
        <color rgb="FF000000"/>
        <rFont val="Calibri"/>
      </rPr>
      <t>Navigate to and open:</t>
    </r>
    <r>
      <rPr>
        <sz val="11"/>
        <color rgb="FF000000"/>
        <rFont val="Calibri"/>
      </rPr>
      <t xml:space="preserve">
</t>
    </r>
    <r>
      <rPr>
        <sz val="11"/>
        <color rgb="FF000000"/>
        <rFont val="Calibri"/>
      </rPr>
      <t>/etc/vmware-syslog/vmware-services-envoy.conf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#envoy service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File="/var/log/vmware/envoy/envoy.log"</t>
    </r>
    <r>
      <rPr>
        <sz val="11"/>
        <color rgb="FF000000"/>
        <rFont val="Calibri"/>
      </rPr>
      <t xml:space="preserve">
</t>
    </r>
    <r>
      <rPr>
        <sz val="11"/>
        <color rgb="FF000000"/>
        <rFont val="Calibri"/>
      </rPr>
      <t xml:space="preserve">      Tag="envoy-main"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#envoy access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File="/var/log/vmware/envoy/envoy-access.log"</t>
    </r>
    <r>
      <rPr>
        <sz val="11"/>
        <color rgb="FF000000"/>
        <rFont val="Calibri"/>
      </rPr>
      <t xml:space="preserve">
</t>
    </r>
    <r>
      <rPr>
        <sz val="11"/>
        <color rgb="FF000000"/>
        <rFont val="Calibri"/>
      </rPr>
      <t xml:space="preserve">      Tag="envoy-access"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#envoy init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File="/var/log/vmware/envoy/envoy_init.log.stdout"</t>
    </r>
    <r>
      <rPr>
        <sz val="11"/>
        <color rgb="FF000000"/>
        <rFont val="Calibri"/>
      </rPr>
      <t xml:space="preserve">
</t>
    </r>
    <r>
      <rPr>
        <sz val="11"/>
        <color rgb="FF000000"/>
        <rFont val="Calibri"/>
      </rPr>
      <t xml:space="preserve">      Tag="envoy-stdout"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#envoy init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File="/var/log/vmware/envoy/envoy_init.log.stderr"</t>
    </r>
    <r>
      <rPr>
        <sz val="11"/>
        <color rgb="FF000000"/>
        <rFont val="Calibri"/>
      </rPr>
      <t xml:space="preserve">
</t>
    </r>
    <r>
      <rPr>
        <sz val="11"/>
        <color rgb="FF000000"/>
        <rFont val="Calibri"/>
      </rPr>
      <t xml:space="preserve">      Tag="envoy-stderr"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</si>
  <si>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</si>
  <si>
    <r>
      <rPr>
        <sz val="11"/>
        <color rgb="FF000000"/>
        <rFont val="Calibri"/>
      </rPr>
      <t>By default, there is a vmware-services-envoy.conf rsyslog configuration file that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/etc/vmware-syslog/vmware-services-envoy.conf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#envoy service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File="/var/log/vmware/envoy/envoy.log"</t>
    </r>
    <r>
      <rPr>
        <sz val="11"/>
        <color rgb="FF000000"/>
        <rFont val="Calibri"/>
      </rPr>
      <t xml:space="preserve">
</t>
    </r>
    <r>
      <rPr>
        <sz val="11"/>
        <color rgb="FF000000"/>
        <rFont val="Calibri"/>
      </rPr>
      <t xml:space="preserve">      Tag="envoy-main"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#envoy access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File="/var/log/vmware/envoy/envoy-access.log"</t>
    </r>
    <r>
      <rPr>
        <sz val="11"/>
        <color rgb="FF000000"/>
        <rFont val="Calibri"/>
      </rPr>
      <t xml:space="preserve">
</t>
    </r>
    <r>
      <rPr>
        <sz val="11"/>
        <color rgb="FF000000"/>
        <rFont val="Calibri"/>
      </rPr>
      <t xml:space="preserve">      Tag="envoy-access"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#envoy init stdout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File="/var/log/vmware/envoy/envoy_init.log.stdout"</t>
    </r>
    <r>
      <rPr>
        <sz val="11"/>
        <color rgb="FF000000"/>
        <rFont val="Calibri"/>
      </rPr>
      <t xml:space="preserve">
</t>
    </r>
    <r>
      <rPr>
        <sz val="11"/>
        <color rgb="FF000000"/>
        <rFont val="Calibri"/>
      </rPr>
      <t xml:space="preserve">      Tag="envoy-stdout"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#envoy init stderr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File="/var/log/vmware/envoy/envoy_init.log.stderr"</t>
    </r>
    <r>
      <rPr>
        <sz val="11"/>
        <color rgb="FF000000"/>
        <rFont val="Calibri"/>
      </rPr>
      <t xml:space="preserve">
</t>
    </r>
    <r>
      <rPr>
        <sz val="11"/>
        <color rgb="FF000000"/>
        <rFont val="Calibri"/>
      </rPr>
      <t xml:space="preserve">      Tag="envoy-stderr"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</si>
  <si>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V-259165</t>
  </si>
  <si>
    <r>
      <rPr>
        <sz val="11"/>
        <rFont val="Calibri"/>
      </rPr>
      <t>The vCenter Envoy service must set a limit on remote connections.</t>
    </r>
  </si>
  <si>
    <r>
      <rPr>
        <sz val="11"/>
        <color rgb="FF000000"/>
        <rFont val="Calibri"/>
      </rPr>
      <t>Navigate to and open:</t>
    </r>
    <r>
      <rPr>
        <sz val="11"/>
        <color rgb="FF000000"/>
        <rFont val="Calibri"/>
      </rPr>
      <t xml:space="preserve">
</t>
    </r>
    <r>
      <rPr>
        <sz val="11"/>
        <color rgb="FF000000"/>
        <rFont val="Calibri"/>
      </rPr>
      <t>/etc/vmware-rhttpproxy/config.xml</t>
    </r>
    <r>
      <rPr>
        <sz val="11"/>
        <color rgb="FF000000"/>
        <rFont val="Calibri"/>
      </rPr>
      <t xml:space="preserve">
</t>
    </r>
    <r>
      <rPr>
        <sz val="11"/>
        <color rgb="FF000000"/>
        <rFont val="Calibri"/>
      </rPr>
      <t>Locate the &lt;config&gt;/&lt;envoy&gt;/&lt;L4Filter&gt; block and configure it as follows:</t>
    </r>
    <r>
      <rPr>
        <sz val="11"/>
        <color rgb="FF000000"/>
        <rFont val="Calibri"/>
      </rPr>
      <t xml:space="preserve">
</t>
    </r>
    <r>
      <rPr>
        <sz val="11"/>
        <color rgb="FF000000"/>
        <rFont val="Calibri"/>
      </rPr>
      <t>&lt;maxRemoteHttpsConnections&gt;2048&lt;/maxRemoteHttpsConnections&gt;</t>
    </r>
    <r>
      <rPr>
        <sz val="11"/>
        <color rgb="FF000000"/>
        <rFont val="Calibri"/>
      </rPr>
      <t xml:space="preserve">
</t>
    </r>
    <r>
      <rPr>
        <sz val="11"/>
        <color rgb="FF000000"/>
        <rFont val="Calibri"/>
      </rPr>
      <t>&lt;maxRemoteHttpConnections&gt;2048&lt;/maxRemoteHttpConnections&gt;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</si>
  <si>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Envoy client connections must be limited to preserve system resources and continue servicing connections without interruption. Without a limit set, the system would be vulnerable to a trivial denial-of-service attack where connections are created en masse and vCenter resources are entirely consumed.</t>
    </r>
    <r>
      <rPr>
        <sz val="11"/>
        <color rgb="FF000000"/>
        <rFont val="Calibri"/>
      </rPr>
      <t xml:space="preserve">
</t>
    </r>
    <r>
      <rPr>
        <sz val="11"/>
        <color rgb="FF000000"/>
        <rFont val="Calibri"/>
      </rPr>
      <t>Envoy comes hard coded with a tested and supported value for "maxRemoteHttpsConnections" and "maxRemoteHttpConnections" that must be verified and maintained.</t>
    </r>
  </si>
  <si>
    <r>
      <rPr>
        <sz val="11"/>
        <color rgb="FF000000"/>
        <rFont val="Calibri"/>
      </rPr>
      <t>At the command prompt, run the following commands:</t>
    </r>
    <r>
      <rPr>
        <sz val="11"/>
        <color rgb="FF000000"/>
        <rFont val="Calibri"/>
      </rPr>
      <t xml:space="preserve">
</t>
    </r>
    <r>
      <rPr>
        <sz val="11"/>
        <color rgb="FF000000"/>
        <rFont val="Calibri"/>
      </rPr>
      <t># xmllint --xpath '/config/envoy/L4Filter/maxRemoteHttpsConnections/text()' /etc/vmware-rhttpproxy/config.xml</t>
    </r>
    <r>
      <rPr>
        <sz val="11"/>
        <color rgb="FF000000"/>
        <rFont val="Calibri"/>
      </rPr>
      <t xml:space="preserve">
</t>
    </r>
    <r>
      <rPr>
        <sz val="11"/>
        <color rgb="FF000000"/>
        <rFont val="Calibri"/>
      </rPr>
      <t># xmllint --xpath '/config/envoy/L4Filter/maxRemoteHttpConnections/text()' /etc/vmware-rhttpproxy/config.xml</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2048</t>
    </r>
    <r>
      <rPr>
        <sz val="11"/>
        <color rgb="FF000000"/>
        <rFont val="Calibri"/>
      </rPr>
      <t xml:space="preserve">
</t>
    </r>
    <r>
      <rPr>
        <sz val="11"/>
        <color rgb="FF000000"/>
        <rFont val="Calibri"/>
      </rPr>
      <t>or</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is not "2048" or "XPath set it empty", this is a finding.</t>
    </r>
    <r>
      <rPr>
        <sz val="11"/>
        <color rgb="FF000000"/>
        <rFont val="Calibri"/>
      </rPr>
      <t xml:space="preserve">
</t>
    </r>
    <r>
      <rPr>
        <sz val="11"/>
        <color rgb="FF000000"/>
        <rFont val="Calibri"/>
      </rPr>
      <t>Note: If "XPath set is empty" is returned the default values are in effect and is 2048.</t>
    </r>
  </si>
  <si>
    <t>V-259166</t>
  </si>
  <si>
    <r>
      <rPr>
        <sz val="11"/>
        <rFont val="Calibri"/>
      </rPr>
      <t>The vCenter PostgreSQL service must limit the number of concurrent sessions.</t>
    </r>
  </si>
  <si>
    <t>vCenter Appliance PostgreSQL</t>
  </si>
  <si>
    <r>
      <rPr>
        <sz val="11"/>
        <color rgb="FF000000"/>
        <rFont val="Calibri"/>
      </rPr>
      <t>At the command prompt, run the following command:</t>
    </r>
    <r>
      <rPr>
        <sz val="11"/>
        <color rgb="FF000000"/>
        <rFont val="Calibri"/>
      </rPr>
      <t xml:space="preserve">
</t>
    </r>
    <r>
      <rPr>
        <sz val="11"/>
        <color rgb="FF000000"/>
        <rFont val="Calibri"/>
      </rPr>
      <t># vmon-cli --restart vmware-vpostgres</t>
    </r>
    <r>
      <rPr>
        <sz val="11"/>
        <color rgb="FF000000"/>
        <rFont val="Calibri"/>
      </rPr>
      <t xml:space="preserve">
</t>
    </r>
    <r>
      <rPr>
        <sz val="11"/>
        <color rgb="FF000000"/>
        <rFont val="Calibri"/>
      </rPr>
      <t>Note: Restarting the service runs the "pg_tuning" script that will configure "max_connections" to the appropriate value based on the allocated memory for vCenter.</t>
    </r>
  </si>
  <si>
    <r>
      <rPr>
        <sz val="11"/>
        <color rgb="FF000000"/>
        <rFont val="Calibri"/>
      </rPr>
      <t>Database management includes the ability to control the number of users and user sessions utilizing a database management system (DBMS). Unlimited concurrent connections to the DBMS could allow a successful denial-of-service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VMware Postgres as deployed on the vCenter Service Appliance (VCSA) comes preconfigured with a "max_connections" limit that is appropriate for all tested, supported scenarios. The out-of-the-box configuration is dynamic, based on a lower limit plus allowances for the resources assigned to VCSA and the deployment size. However, this number will always be between 100 and 1000 (inclusive).</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</si>
  <si>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max_connections;"</t>
    </r>
    <r>
      <rPr>
        <sz val="11"/>
        <color rgb="FF000000"/>
        <rFont val="Calibri"/>
      </rPr>
      <t xml:space="preserve">
</t>
    </r>
    <r>
      <rPr>
        <sz val="11"/>
        <color rgb="FF000000"/>
        <rFont val="Calibri"/>
      </rPr>
      <t>If the returned number is not greater than or equal to 100 and less than or equal to 1000, this is a finding.</t>
    </r>
  </si>
  <si>
    <t>V-259167</t>
  </si>
  <si>
    <r>
      <rPr>
        <sz val="11"/>
        <rFont val="Calibri"/>
      </rPr>
      <t xml:space="preserve">The vCenter PostgreSQL service must enable </t>
    </r>
    <r>
      <rPr>
        <sz val="11"/>
        <color rgb="FF000000"/>
        <rFont val="Calibri"/>
      </rPr>
      <t>"</t>
    </r>
    <r>
      <rPr>
        <b/>
        <sz val="11"/>
        <color rgb="FF000000"/>
        <rFont val="Calibri"/>
      </rPr>
      <t>pgaudit</t>
    </r>
    <r>
      <rPr>
        <sz val="11"/>
        <color rgb="FF000000"/>
        <rFont val="Calibri"/>
      </rPr>
      <t>"</t>
    </r>
    <r>
      <rPr>
        <sz val="11"/>
        <color rgb="FF000000"/>
        <rFont val="Calibri"/>
      </rPr>
      <t xml:space="preserve"> to provide audit record generation capabilities.</t>
    </r>
  </si>
  <si>
    <r>
      <rPr>
        <sz val="11"/>
        <color rgb="FF000000"/>
        <rFont val="Calibri"/>
      </rPr>
      <t>A script is included with vCenter to generate a PostgreSQL STIG configuration.</t>
    </r>
    <r>
      <rPr>
        <sz val="11"/>
        <color rgb="FF000000"/>
        <rFont val="Calibri"/>
      </rPr>
      <t xml:space="preserve">
</t>
    </r>
    <r>
      <rPr>
        <sz val="11"/>
        <color rgb="FF000000"/>
        <rFont val="Calibri"/>
      </rPr>
      <t>At the command prompt, run the following commands:</t>
    </r>
    <r>
      <rPr>
        <sz val="11"/>
        <color rgb="FF000000"/>
        <rFont val="Calibri"/>
      </rPr>
      <t xml:space="preserve">
</t>
    </r>
    <r>
      <rPr>
        <sz val="11"/>
        <color rgb="FF000000"/>
        <rFont val="Calibri"/>
      </rPr>
      <t># chmod +x /opt/vmware/vpostgres/current/bin/vmw_vpg_config/vmw_vpg_config.py</t>
    </r>
    <r>
      <rPr>
        <sz val="11"/>
        <color rgb="FF000000"/>
        <rFont val="Calibri"/>
      </rPr>
      <t xml:space="preserve">
</t>
    </r>
    <r>
      <rPr>
        <sz val="11"/>
        <color rgb="FF000000"/>
        <rFont val="Calibri"/>
      </rPr>
      <t># /opt/vmware/vpostgres/current/bin/vmw_vpg_config/vmw_vpg_config.py --action stig_enable --pg-data-dir /storage/db/vpostgres</t>
    </r>
    <r>
      <rPr>
        <sz val="11"/>
        <color rgb="FF000000"/>
        <rFont val="Calibri"/>
      </rPr>
      <t xml:space="preserve">
</t>
    </r>
    <r>
      <rPr>
        <sz val="11"/>
        <color rgb="FF000000"/>
        <rFont val="Calibri"/>
      </rPr>
      <t># chmod -x /opt/vmware/vpostgres/current/bin/vmw_vpg_config/vmw_vpg_config.py</t>
    </r>
    <r>
      <rPr>
        <sz val="11"/>
        <color rgb="FF000000"/>
        <rFont val="Calibri"/>
      </rPr>
      <t xml:space="preserve">
</t>
    </r>
    <r>
      <rPr>
        <sz val="11"/>
        <color rgb="FF000000"/>
        <rFont val="Calibri"/>
      </rPr>
      <t>Restart the PostgreSQL service by running the following command:</t>
    </r>
    <r>
      <rPr>
        <sz val="11"/>
        <color rgb="FF000000"/>
        <rFont val="Calibri"/>
      </rPr>
      <t xml:space="preserve">
</t>
    </r>
    <r>
      <rPr>
        <sz val="11"/>
        <color rgb="FF000000"/>
        <rFont val="Calibri"/>
      </rPr>
      <t># vmon-cli --restart vmware-vpostgres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</si>
  <si>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database management system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DBMS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</si>
  <si>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shared_preload_libraries;"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health_status_worker,pg_stat_statements,pgaudit</t>
    </r>
    <r>
      <rPr>
        <sz val="11"/>
        <color rgb="FF000000"/>
        <rFont val="Calibri"/>
      </rPr>
      <t xml:space="preserve">
</t>
    </r>
    <r>
      <rPr>
        <sz val="11"/>
        <color rgb="FF000000"/>
        <rFont val="Calibri"/>
      </rPr>
      <t>If the output from the command does not include pgaudit, this is a finding.</t>
    </r>
  </si>
  <si>
    <t>V-259168</t>
  </si>
  <si>
    <r>
      <rPr>
        <sz val="11"/>
        <rFont val="Calibri"/>
      </rPr>
      <t>The vCenter PostgreSQL service configuration files must not be accessible by unauthorized users.</t>
    </r>
  </si>
  <si>
    <r>
      <rPr>
        <sz val="11"/>
        <color rgb="FF000000"/>
        <rFont val="Calibri"/>
      </rPr>
      <t>At the command prompt, run the following commands:</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vpostgres:vpgmongrp &lt;file&gt;</t>
    </r>
    <r>
      <rPr>
        <sz val="11"/>
        <color rgb="FF000000"/>
        <rFont val="Calibri"/>
      </rPr>
      <t xml:space="preserve">
</t>
    </r>
    <r>
      <rPr>
        <sz val="11"/>
        <color rgb="FF000000"/>
        <rFont val="Calibri"/>
      </rPr>
      <t>Note: Replace &lt;file&gt; with the file that has incorrect permissions.</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</si>
  <si>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Satisfies: SRG-APP-000090-DB-000065, SRG-APP-000121-DB-000202, SRG-APP-000122-DB-000203, SRG-APP-000123-DB-000204, SRG-APP-000380-DB-000360</t>
    </r>
  </si>
  <si>
    <r>
      <rPr>
        <sz val="11"/>
        <color rgb="FF000000"/>
        <rFont val="Calibri"/>
      </rPr>
      <t>At the command prompt, run the following command:</t>
    </r>
    <r>
      <rPr>
        <sz val="11"/>
        <color rgb="FF000000"/>
        <rFont val="Calibri"/>
      </rPr>
      <t xml:space="preserve">
</t>
    </r>
    <r>
      <rPr>
        <sz val="11"/>
        <color rgb="FF000000"/>
        <rFont val="Calibri"/>
      </rPr>
      <t># find /storage/db/vpostgres/*conf* -xdev -type f -a '(' -not -perm 600 -o -not -user vpostgres -o -not -group vpgmongrp ')' -exec ls -ld {} \;</t>
    </r>
    <r>
      <rPr>
        <sz val="11"/>
        <color rgb="FF000000"/>
        <rFont val="Calibri"/>
      </rPr>
      <t xml:space="preserve">
</t>
    </r>
    <r>
      <rPr>
        <sz val="11"/>
        <color rgb="FF000000"/>
        <rFont val="Calibri"/>
      </rPr>
      <t>If any files are returned, this is a finding.</t>
    </r>
  </si>
  <si>
    <t>V-259169</t>
  </si>
  <si>
    <r>
      <rPr>
        <sz val="11"/>
        <rFont val="Calibri"/>
      </rPr>
      <t>The vCenter PostgreSQL service must generate audit records.</t>
    </r>
  </si>
  <si>
    <r>
      <rPr>
        <sz val="11"/>
        <color rgb="FF000000"/>
        <rFont val="Calibri"/>
      </rPr>
      <t>A script is included with vCenter to generate a PostgreSQL STIG configuration.</t>
    </r>
    <r>
      <rPr>
        <sz val="11"/>
        <color rgb="FF000000"/>
        <rFont val="Calibri"/>
      </rPr>
      <t xml:space="preserve">
</t>
    </r>
    <r>
      <rPr>
        <sz val="11"/>
        <color rgb="FF000000"/>
        <rFont val="Calibri"/>
      </rPr>
      <t>At the command prompt, run the following commands:</t>
    </r>
    <r>
      <rPr>
        <sz val="11"/>
        <color rgb="FF000000"/>
        <rFont val="Calibri"/>
      </rPr>
      <t xml:space="preserve">
</t>
    </r>
    <r>
      <rPr>
        <sz val="11"/>
        <color rgb="FF000000"/>
        <rFont val="Calibri"/>
      </rPr>
      <t># chmod +x /opt/vmware/vpostgres/current/bin/vmw_vpg_config/vmw_vpg_config.py</t>
    </r>
    <r>
      <rPr>
        <sz val="11"/>
        <color rgb="FF000000"/>
        <rFont val="Calibri"/>
      </rPr>
      <t xml:space="preserve">
</t>
    </r>
    <r>
      <rPr>
        <sz val="11"/>
        <color rgb="FF000000"/>
        <rFont val="Calibri"/>
      </rPr>
      <t># /opt/vmware/vpostgres/current/bin/vmw_vpg_config/vmw_vpg_config.py --action stig_enable --pg-data-dir /storage/db/vpostgres</t>
    </r>
    <r>
      <rPr>
        <sz val="11"/>
        <color rgb="FF000000"/>
        <rFont val="Calibri"/>
      </rPr>
      <t xml:space="preserve">
</t>
    </r>
    <r>
      <rPr>
        <sz val="11"/>
        <color rgb="FF000000"/>
        <rFont val="Calibri"/>
      </rPr>
      <t># chmod -x /opt/vmware/vpostgres/current/bin/vmw_vpg_config/vmw_vpg_config.py</t>
    </r>
    <r>
      <rPr>
        <sz val="11"/>
        <color rgb="FF000000"/>
        <rFont val="Calibri"/>
      </rPr>
      <t xml:space="preserve">
</t>
    </r>
    <r>
      <rPr>
        <sz val="11"/>
        <color rgb="FF000000"/>
        <rFont val="Calibri"/>
      </rPr>
      <t>Note: If this has already been run previously it does not need to be run again.</t>
    </r>
    <r>
      <rPr>
        <sz val="11"/>
        <color rgb="FF000000"/>
        <rFont val="Calibri"/>
      </rPr>
      <t xml:space="preserve">
</t>
    </r>
    <r>
      <rPr>
        <sz val="11"/>
        <color rgb="FF000000"/>
        <rFont val="Calibri"/>
      </rPr>
      <t>Navigate to and edit the /storage/db/vpostgres/stig.conf file.</t>
    </r>
    <r>
      <rPr>
        <sz val="11"/>
        <color rgb="FF000000"/>
        <rFont val="Calibri"/>
      </rPr>
      <t xml:space="preserve">
</t>
    </r>
    <r>
      <rPr>
        <sz val="11"/>
        <color rgb="FF000000"/>
        <rFont val="Calibri"/>
      </rPr>
      <t>Add or update the following settings:</t>
    </r>
    <r>
      <rPr>
        <sz val="11"/>
        <color rgb="FF000000"/>
        <rFont val="Calibri"/>
      </rPr>
      <t xml:space="preserve">
</t>
    </r>
    <r>
      <rPr>
        <sz val="11"/>
        <color rgb="FF000000"/>
        <rFont val="Calibri"/>
      </rPr>
      <t>pgaudit.log = 'all, -misc, -read'</t>
    </r>
    <r>
      <rPr>
        <sz val="11"/>
        <color rgb="FF000000"/>
        <rFont val="Calibri"/>
      </rPr>
      <t xml:space="preserve">
</t>
    </r>
    <r>
      <rPr>
        <sz val="11"/>
        <color rgb="FF000000"/>
        <rFont val="Calibri"/>
      </rPr>
      <t>pgaudit.log_catalog = off</t>
    </r>
    <r>
      <rPr>
        <sz val="11"/>
        <color rgb="FF000000"/>
        <rFont val="Calibri"/>
      </rPr>
      <t xml:space="preserve">
</t>
    </r>
    <r>
      <rPr>
        <sz val="11"/>
        <color rgb="FF000000"/>
        <rFont val="Calibri"/>
      </rPr>
      <t>pgaudit.log_parameter = off</t>
    </r>
    <r>
      <rPr>
        <sz val="11"/>
        <color rgb="FF000000"/>
        <rFont val="Calibri"/>
      </rPr>
      <t xml:space="preserve">
</t>
    </r>
    <r>
      <rPr>
        <sz val="11"/>
        <color rgb="FF000000"/>
        <rFont val="Calibri"/>
      </rPr>
      <t>pgaudit.log_relation = off</t>
    </r>
    <r>
      <rPr>
        <sz val="11"/>
        <color rgb="FF000000"/>
        <rFont val="Calibri"/>
      </rPr>
      <t xml:space="preserve">
</t>
    </r>
    <r>
      <rPr>
        <sz val="11"/>
        <color rgb="FF000000"/>
        <rFont val="Calibri"/>
      </rPr>
      <t>pgaudit.log_statement = off</t>
    </r>
    <r>
      <rPr>
        <sz val="11"/>
        <color rgb="FF000000"/>
        <rFont val="Calibri"/>
      </rPr>
      <t xml:space="preserve">
</t>
    </r>
    <r>
      <rPr>
        <sz val="11"/>
        <color rgb="FF000000"/>
        <rFont val="Calibri"/>
      </rPr>
      <t>Remove the following settings:</t>
    </r>
    <r>
      <rPr>
        <sz val="11"/>
        <color rgb="FF000000"/>
        <rFont val="Calibri"/>
      </rPr>
      <t xml:space="preserve">
</t>
    </r>
    <r>
      <rPr>
        <sz val="11"/>
        <color rgb="FF000000"/>
        <rFont val="Calibri"/>
      </rPr>
      <t>pgaudit.log_level = log</t>
    </r>
    <r>
      <rPr>
        <sz val="11"/>
        <color rgb="FF000000"/>
        <rFont val="Calibri"/>
      </rPr>
      <t xml:space="preserve">
</t>
    </r>
    <r>
      <rPr>
        <sz val="11"/>
        <color rgb="FF000000"/>
        <rFont val="Calibri"/>
      </rPr>
      <t>Restart the PostgreSQL service by running the following command:</t>
    </r>
    <r>
      <rPr>
        <sz val="11"/>
        <color rgb="FF000000"/>
        <rFont val="Calibri"/>
      </rPr>
      <t xml:space="preserve">
</t>
    </r>
    <r>
      <rPr>
        <sz val="11"/>
        <color rgb="FF000000"/>
        <rFont val="Calibri"/>
      </rPr>
      <t># vmon-cli --restart vmware-vpostgres</t>
    </r>
  </si>
  <si>
    <r>
      <rPr>
        <sz val="11"/>
        <color rgb="FF000000"/>
        <rFont val="Calibri"/>
      </rPr>
      <t>Under some circumstances, it may be useful to monitor who/what is reading privilege/permission/role information. Therefore, it must be possible to configure auditing to do this. Database management systems (DBMS)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PostgreSQL continually performs to determine if any and every action on the database is permitted.</t>
    </r>
    <r>
      <rPr>
        <sz val="11"/>
        <color rgb="FF000000"/>
        <rFont val="Calibri"/>
      </rPr>
      <t xml:space="preserve">
</t>
    </r>
    <r>
      <rPr>
        <sz val="11"/>
        <color rgb="FF000000"/>
        <rFont val="Calibri"/>
      </rPr>
      <t>Satisfies: SRG-APP-000091-DB-000066, SRG-APP-000091-DB-000325, SRG-APP-000492-DB-000332, SRG-APP-000492-DB-000333, SRG-APP-000495-DB-000326, SRG-APP-000495-DB-000327, SRG-APP-000495-DB-000328, SRG-APP-000495-DB-000329, SRG-APP-000496-DB-000334, SRG-APP-000496-DB-000335, SRG-APP-000499-DB-000330, SRG-APP-000499-DB-000331, SRG-APP-000501-DB-000336, SRG-APP-000501-DB-000337, SRG-APP-000504-DB-000354, SRG-APP-000504-DB-000355, SRG-APP-000507-DB-000356, SRG-APP-000507-DB-000357</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</si>
  <si>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-A -t -c "SHOW pgaudit.log;"</t>
    </r>
    <r>
      <rPr>
        <sz val="11"/>
        <color rgb="FF000000"/>
        <rFont val="Calibri"/>
      </rPr>
      <t xml:space="preserve">
</t>
    </r>
    <r>
      <rPr>
        <sz val="11"/>
        <color rgb="FF000000"/>
        <rFont val="Calibri"/>
      </rPr>
      <t>If the "pgaudit.log" setting is not configured to "all, -misc, -read", this is a finding.</t>
    </r>
  </si>
  <si>
    <t>V-259170</t>
  </si>
  <si>
    <r>
      <rPr>
        <sz val="11"/>
        <rFont val="Calibri"/>
      </rPr>
      <t>The vCenter PostgreSQL service must initiate session auditing upon startup.</t>
    </r>
  </si>
  <si>
    <r>
      <rPr>
        <sz val="11"/>
        <color rgb="FF000000"/>
        <rFont val="Calibri"/>
      </rPr>
      <t>Session auditing is for use when a user's activities are under investigation. To be sure of capturing all activity during those periods when session auditing is in use, it needs to be in operation for the whole time the database management system (DBMS) is running.</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</si>
  <si>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log_destination;"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stderr</t>
    </r>
    <r>
      <rPr>
        <sz val="11"/>
        <color rgb="FF000000"/>
        <rFont val="Calibri"/>
      </rPr>
      <t xml:space="preserve">
</t>
    </r>
    <r>
      <rPr>
        <sz val="11"/>
        <color rgb="FF000000"/>
        <rFont val="Calibri"/>
      </rPr>
      <t>If "log_destination" is not set to "stderr" or "syslog", this is a finding.</t>
    </r>
  </si>
  <si>
    <t>V-259171</t>
  </si>
  <si>
    <r>
      <rPr>
        <sz val="11"/>
        <rFont val="Calibri"/>
      </rPr>
      <t>The vCenter PostgreSQL service must produce logs containing sufficient information to establish what type of events occurred.</t>
    </r>
  </si>
  <si>
    <r>
      <rPr>
        <sz val="11"/>
        <color rgb="FF000000"/>
        <rFont val="Calibri"/>
      </rPr>
      <t>Information system auditing capability is critical for accurate forensic analysis. Without establishing what type of event occurred,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r>
      <rPr>
        <sz val="11"/>
        <color rgb="FF000000"/>
        <rFont val="Calibri"/>
      </rPr>
      <t xml:space="preserve">
</t>
    </r>
    <r>
      <rPr>
        <sz val="11"/>
        <color rgb="FF000000"/>
        <rFont val="Calibri"/>
      </rPr>
      <t>Satisfies: SRG-APP-000095-DB-000039, SRG-APP-000096-DB-000040, SRG-APP-000097-DB-000041, SRG-APP-000098-DB-000042, SRG-APP-000099-DB-000043, SRG-APP-000100-DB-000201, SRG-APP-000101-DB-000044, SRG-APP-000375-DB-000323</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</si>
  <si>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log_line_prefix;"</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 %c %x %d %u %r %p %l</t>
    </r>
    <r>
      <rPr>
        <sz val="11"/>
        <color rgb="FF000000"/>
        <rFont val="Calibri"/>
      </rPr>
      <t xml:space="preserve">
</t>
    </r>
    <r>
      <rPr>
        <sz val="11"/>
        <color rgb="FF000000"/>
        <rFont val="Calibri"/>
      </rPr>
      <t>If the output does not include each option in the expected result, this is a finding.</t>
    </r>
  </si>
  <si>
    <t>V-259172</t>
  </si>
  <si>
    <r>
      <rPr>
        <sz val="11"/>
        <rFont val="Calibri"/>
      </rPr>
      <t>The vCenter PostgreSQL service must be configured to protect log files from unauthorized access.</t>
    </r>
  </si>
  <si>
    <r>
      <rPr>
        <sz val="11"/>
        <color rgb="FF000000"/>
        <rFont val="Calibri"/>
      </rPr>
      <t>A script is included with vCenter to generate a PostgreSQL STIG configuration.</t>
    </r>
    <r>
      <rPr>
        <sz val="11"/>
        <color rgb="FF000000"/>
        <rFont val="Calibri"/>
      </rPr>
      <t xml:space="preserve">
</t>
    </r>
    <r>
      <rPr>
        <sz val="11"/>
        <color rgb="FF000000"/>
        <rFont val="Calibri"/>
      </rPr>
      <t>At the command prompt, run the following commands:</t>
    </r>
    <r>
      <rPr>
        <sz val="11"/>
        <color rgb="FF000000"/>
        <rFont val="Calibri"/>
      </rPr>
      <t xml:space="preserve">
</t>
    </r>
    <r>
      <rPr>
        <sz val="11"/>
        <color rgb="FF000000"/>
        <rFont val="Calibri"/>
      </rPr>
      <t># chmod +x /opt/vmware/vpostgres/current/bin/vmw_vpg_config/vmw_vpg_config.py</t>
    </r>
    <r>
      <rPr>
        <sz val="11"/>
        <color rgb="FF000000"/>
        <rFont val="Calibri"/>
      </rPr>
      <t xml:space="preserve">
</t>
    </r>
    <r>
      <rPr>
        <sz val="11"/>
        <color rgb="FF000000"/>
        <rFont val="Calibri"/>
      </rPr>
      <t># /opt/vmware/vpostgres/current/bin/vmw_vpg_config/vmw_vpg_config.py --action stig_enable --pg-data-dir /storage/db/vpostgres</t>
    </r>
    <r>
      <rPr>
        <sz val="11"/>
        <color rgb="FF000000"/>
        <rFont val="Calibri"/>
      </rPr>
      <t xml:space="preserve">
</t>
    </r>
    <r>
      <rPr>
        <sz val="11"/>
        <color rgb="FF000000"/>
        <rFont val="Calibri"/>
      </rPr>
      <t># chmod -x /opt/vmware/vpostgres/current/bin/vmw_vpg_config/vmw_vpg_config.py</t>
    </r>
    <r>
      <rPr>
        <sz val="11"/>
        <color rgb="FF000000"/>
        <rFont val="Calibri"/>
      </rPr>
      <t xml:space="preserve">
</t>
    </r>
    <r>
      <rPr>
        <sz val="11"/>
        <color rgb="FF000000"/>
        <rFont val="Calibri"/>
      </rPr>
      <t>Restart the PostgreSQL service by running the following command:</t>
    </r>
    <r>
      <rPr>
        <sz val="11"/>
        <color rgb="FF000000"/>
        <rFont val="Calibri"/>
      </rPr>
      <t xml:space="preserve">
</t>
    </r>
    <r>
      <rPr>
        <sz val="11"/>
        <color rgb="FF000000"/>
        <rFont val="Calibri"/>
      </rPr>
      <t># vmon-cli --restart vmware-vpostgres</t>
    </r>
    <r>
      <rPr>
        <sz val="11"/>
        <color rgb="FF000000"/>
        <rFont val="Calibri"/>
      </rPr>
      <t xml:space="preserve">
</t>
    </r>
    <r>
      <rPr>
        <sz val="11"/>
        <color rgb="FF000000"/>
        <rFont val="Calibri"/>
      </rPr>
      <t>At the command prompt, run the following commands:</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vpostgres:vpgmongrp &lt;file&gt;</t>
    </r>
    <r>
      <rPr>
        <sz val="11"/>
        <color rgb="FF000000"/>
        <rFont val="Calibri"/>
      </rPr>
      <t xml:space="preserve">
</t>
    </r>
    <r>
      <rPr>
        <sz val="11"/>
        <color rgb="FF000000"/>
        <rFont val="Calibri"/>
      </rPr>
      <t>Note: Replace &lt;file&gt; with the file that has incorrect permissions.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</si>
  <si>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Satisfies: SRG-APP-000118-DB-000059, SRG-APP-000119-DB-000060, SRG-APP-000120-DB-000061</t>
    </r>
  </si>
  <si>
    <r>
      <rPr>
        <sz val="11"/>
        <color rgb="FF000000"/>
        <rFont val="Calibri"/>
      </rPr>
      <t>Verify the default log file permissions and permissions on existing log files.</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log_file_mode;"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0600</t>
    </r>
    <r>
      <rPr>
        <sz val="11"/>
        <color rgb="FF000000"/>
        <rFont val="Calibri"/>
      </rPr>
      <t xml:space="preserve">
</t>
    </r>
    <r>
      <rPr>
        <sz val="11"/>
        <color rgb="FF000000"/>
        <rFont val="Calibri"/>
      </rPr>
      <t>If "log_file_mode" is not set to "0600", this is a finding.</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find /var/log/vmware/vpostgres/* -xdev -type f -a '(' -not -perm 600 -o -not -user vpostgres -o -not -group vpgmongrp ')' -exec ls -ld {} \;</t>
    </r>
    <r>
      <rPr>
        <sz val="11"/>
        <color rgb="FF000000"/>
        <rFont val="Calibri"/>
      </rPr>
      <t xml:space="preserve">
</t>
    </r>
    <r>
      <rPr>
        <sz val="11"/>
        <color rgb="FF000000"/>
        <rFont val="Calibri"/>
      </rPr>
      <t>If any files are returned, this is a finding.</t>
    </r>
  </si>
  <si>
    <t>V-259173</t>
  </si>
  <si>
    <r>
      <rPr>
        <sz val="11"/>
        <rFont val="Calibri"/>
      </rPr>
      <t>The vCenter PostgreSQL service must not load unused database components, software, and database objects.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</si>
  <si>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-c  "DROP EXTENSION &lt;extension name&gt;"</t>
    </r>
    <r>
      <rPr>
        <sz val="11"/>
        <color rgb="FF000000"/>
        <rFont val="Calibri"/>
      </rPr>
      <t xml:space="preserve">
</t>
    </r>
    <r>
      <rPr>
        <sz val="11"/>
        <color rgb="FF000000"/>
        <rFont val="Calibri"/>
      </rPr>
      <t>Note: It is recommended that plpgsql not be removed.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</si>
  <si>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t>
    </r>
    <r>
      <rPr>
        <sz val="11"/>
        <color rgb="FF000000"/>
        <rFont val="Calibri"/>
      </rPr>
      <t xml:space="preserve">
</t>
    </r>
    <r>
      <rPr>
        <sz val="11"/>
        <color rgb="FF000000"/>
        <rFont val="Calibri"/>
      </rPr>
      <t>Database management systems (DBMS) must adhere to the principles of least functionality by providing only essential capabilities.</t>
    </r>
    <r>
      <rPr>
        <sz val="11"/>
        <color rgb="FF000000"/>
        <rFont val="Calibri"/>
      </rPr>
      <t xml:space="preserve">
</t>
    </r>
    <r>
      <rPr>
        <sz val="11"/>
        <color rgb="FF000000"/>
        <rFont val="Calibri"/>
      </rPr>
      <t>Satisfies: SRG-APP-000141-DB-000091, SRG-APP-000141-DB-000093</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</si>
  <si>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"select * from pg_extension where extname != 'plpgsql'"</t>
    </r>
    <r>
      <rPr>
        <sz val="11"/>
        <color rgb="FF000000"/>
        <rFont val="Calibri"/>
      </rPr>
      <t xml:space="preserve">
</t>
    </r>
    <r>
      <rPr>
        <sz val="11"/>
        <color rgb="FF000000"/>
        <rFont val="Calibri"/>
      </rPr>
      <t>If any extensions are output, this is a finding.</t>
    </r>
  </si>
  <si>
    <t>V-259174</t>
  </si>
  <si>
    <r>
      <rPr>
        <sz val="11"/>
        <rFont val="Calibri"/>
      </rPr>
      <t>The vCenter PostgreSQL service must be configured to use an authorized port.</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</si>
  <si>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Satisfies: SRG-APP-000142-DB-000094, SRG-APP-000383-DB-000364</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</si>
  <si>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port;"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5432</t>
    </r>
    <r>
      <rPr>
        <sz val="11"/>
        <color rgb="FF000000"/>
        <rFont val="Calibri"/>
      </rPr>
      <t xml:space="preserve">
</t>
    </r>
    <r>
      <rPr>
        <sz val="11"/>
        <color rgb="FF000000"/>
        <rFont val="Calibri"/>
      </rPr>
      <t>If the output does not match the expected result, this is a finding.</t>
    </r>
  </si>
  <si>
    <t>V-259175</t>
  </si>
  <si>
    <r>
      <rPr>
        <sz val="11"/>
        <rFont val="Calibri"/>
      </rPr>
      <t>The vCenter PostgreSQL service must require authentication on all connections.</t>
    </r>
  </si>
  <si>
    <r>
      <rPr>
        <sz val="11"/>
        <color rgb="FF000000"/>
        <rFont val="Calibri"/>
      </rPr>
      <t>Navigate to and open:</t>
    </r>
    <r>
      <rPr>
        <sz val="11"/>
        <color rgb="FF000000"/>
        <rFont val="Calibri"/>
      </rPr>
      <t xml:space="preserve">
</t>
    </r>
    <r>
      <rPr>
        <sz val="11"/>
        <color rgb="FF000000"/>
        <rFont val="Calibri"/>
      </rPr>
      <t>/storage/db/vpostgres/pg_hba.conf</t>
    </r>
    <r>
      <rPr>
        <sz val="11"/>
        <color rgb="FF000000"/>
        <rFont val="Calibri"/>
      </rPr>
      <t xml:space="preserve">
</t>
    </r>
    <r>
      <rPr>
        <sz val="11"/>
        <color rgb="FF000000"/>
        <rFont val="Calibri"/>
      </rPr>
      <t>Find and update any line that has a method of "trust" or "password" in the far-right column.</t>
    </r>
    <r>
      <rPr>
        <sz val="11"/>
        <color rgb="FF000000"/>
        <rFont val="Calibri"/>
      </rPr>
      <t xml:space="preserve">
</t>
    </r>
    <r>
      <rPr>
        <sz val="11"/>
        <color rgb="FF000000"/>
        <rFont val="Calibri"/>
      </rPr>
      <t>A correct, typical line will look like the below:</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local       VCDB               vpxd                                            peer map=vcdb</t>
    </r>
    <r>
      <rPr>
        <sz val="11"/>
        <color rgb="FF000000"/>
        <rFont val="Calibri"/>
      </rPr>
      <t xml:space="preserve">
</t>
    </r>
    <r>
      <rPr>
        <sz val="11"/>
        <color rgb="FF000000"/>
        <rFont val="Calibri"/>
      </rPr>
      <t>Restart the PostgreSQL service by running the following command:</t>
    </r>
    <r>
      <rPr>
        <sz val="11"/>
        <color rgb="FF000000"/>
        <rFont val="Calibri"/>
      </rPr>
      <t xml:space="preserve">
</t>
    </r>
    <r>
      <rPr>
        <sz val="11"/>
        <color rgb="FF000000"/>
        <rFont val="Calibri"/>
      </rPr>
      <t># vmon-cli --restart vmware-vpostgres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</si>
  <si>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(i)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r>
      <rPr>
        <sz val="11"/>
        <color rgb="FF000000"/>
        <rFont val="Calibri"/>
      </rPr>
      <t xml:space="preserve">
</t>
    </r>
    <r>
      <rPr>
        <sz val="11"/>
        <color rgb="FF000000"/>
        <rFont val="Calibri"/>
      </rPr>
      <t>Satisfies: SRG-APP-000148-DB-000103, SRG-APP-000172-DB-000075</t>
    </r>
  </si>
  <si>
    <r>
      <rPr>
        <sz val="11"/>
        <color rgb="FF000000"/>
        <rFont val="Calibri"/>
      </rPr>
      <t>At the command prompt, run the following command:</t>
    </r>
    <r>
      <rPr>
        <sz val="11"/>
        <color rgb="FF000000"/>
        <rFont val="Calibri"/>
      </rPr>
      <t xml:space="preserve">
</t>
    </r>
    <r>
      <rPr>
        <sz val="11"/>
        <color rgb="FF000000"/>
        <rFont val="Calibri"/>
      </rPr>
      <t># grep -v "^#" /storage/db/vpostgres/pg_hba.conf |grep '\S'</t>
    </r>
    <r>
      <rPr>
        <sz val="11"/>
        <color rgb="FF000000"/>
        <rFont val="Calibri"/>
      </rPr>
      <t xml:space="preserve">
</t>
    </r>
    <r>
      <rPr>
        <sz val="11"/>
        <color rgb="FF000000"/>
        <rFont val="Calibri"/>
      </rPr>
      <t>If any lines are returned contain "trust" or "password" as an auth-method, this is a finding.</t>
    </r>
  </si>
  <si>
    <t>V-259176</t>
  </si>
  <si>
    <r>
      <rPr>
        <sz val="11"/>
        <rFont val="Calibri"/>
      </rPr>
      <t>The vCenter PostgreSQL service must encrypt passwords for user authentication.</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</si>
  <si>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database management system (DBMS).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</si>
  <si>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password_encryption;"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scram-sha-256</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Prior to Update 2, "md5" is the expected result.</t>
    </r>
  </si>
  <si>
    <t>V-259179</t>
  </si>
  <si>
    <r>
      <rPr>
        <sz val="11"/>
        <rFont val="Calibri"/>
      </rPr>
      <t>The vCenter PostgreSQL service must write log entries to disk prior to returning operation success or failure.</t>
    </r>
  </si>
  <si>
    <r>
      <rPr>
        <sz val="11"/>
        <color rgb="FF000000"/>
        <rFont val="Calibri"/>
      </rPr>
      <t>Failure to a known secure state helps prevent a loss of confidentiality, integrity, or availability in the event of a failure of the information system or a component of the system. Preserving system state information helps to facilitate system restart and return to the operational mode of the organization with less disruption of mission/business processes.</t>
    </r>
    <r>
      <rPr>
        <sz val="11"/>
        <color rgb="FF000000"/>
        <rFont val="Calibri"/>
      </rPr>
      <t xml:space="preserve">
</t>
    </r>
    <r>
      <rPr>
        <sz val="11"/>
        <color rgb="FF000000"/>
        <rFont val="Calibri"/>
      </rPr>
      <t>Aggregating log writes saves on performance but leaves a window for log data loss. The logging system inside PostgreSQL is capable of writing logs to disk, fully and completely before the associated operation is returned to the client. This ensures that database activity is always captured, even in the event of a system crash during or immediately after a given operation.</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</si>
  <si>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"SELECT name,setting FROM pg_settings WHERE name IN ('fsync','full_page_writes','synchronous_commit');"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fsync              | on</t>
    </r>
    <r>
      <rPr>
        <sz val="11"/>
        <color rgb="FF000000"/>
        <rFont val="Calibri"/>
      </rPr>
      <t xml:space="preserve">
</t>
    </r>
    <r>
      <rPr>
        <sz val="11"/>
        <color rgb="FF000000"/>
        <rFont val="Calibri"/>
      </rPr>
      <t>full_page_writes   | on</t>
    </r>
    <r>
      <rPr>
        <sz val="11"/>
        <color rgb="FF000000"/>
        <rFont val="Calibri"/>
      </rPr>
      <t xml:space="preserve">
</t>
    </r>
    <r>
      <rPr>
        <sz val="11"/>
        <color rgb="FF000000"/>
        <rFont val="Calibri"/>
      </rPr>
      <t>synchronous_commit | on</t>
    </r>
    <r>
      <rPr>
        <sz val="11"/>
        <color rgb="FF000000"/>
        <rFont val="Calibri"/>
      </rPr>
      <t xml:space="preserve">
</t>
    </r>
    <r>
      <rPr>
        <sz val="11"/>
        <color rgb="FF000000"/>
        <rFont val="Calibri"/>
      </rPr>
      <t>If the output does not match the expected result, this is a finding.</t>
    </r>
  </si>
  <si>
    <t>V-259180</t>
  </si>
  <si>
    <r>
      <rPr>
        <sz val="11"/>
        <rFont val="Calibri"/>
      </rPr>
      <t>The vCenter PostgreSQL service must provide nonprivileged users with minimal error information.</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</si>
  <si>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contain the minimal amount of information.</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usernames, and other system information not required for troubleshooting but very useful to someone targeting the system.</t>
    </r>
    <r>
      <rPr>
        <sz val="11"/>
        <color rgb="FF000000"/>
        <rFont val="Calibri"/>
      </rPr>
      <t xml:space="preserve">
</t>
    </r>
    <r>
      <rPr>
        <sz val="11"/>
        <color rgb="FF000000"/>
        <rFont val="Calibri"/>
      </rPr>
      <t>Satisfies: SRG-APP-000266-DB-000162, SRG-APP-000267-DB-000163</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</si>
  <si>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client_min_messages;"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error</t>
    </r>
    <r>
      <rPr>
        <sz val="11"/>
        <color rgb="FF000000"/>
        <rFont val="Calibri"/>
      </rPr>
      <t xml:space="preserve">
</t>
    </r>
    <r>
      <rPr>
        <sz val="11"/>
        <color rgb="FF000000"/>
        <rFont val="Calibri"/>
      </rPr>
      <t>If the output does not match the expected result, this is a finding.</t>
    </r>
  </si>
  <si>
    <t>V-259181</t>
  </si>
  <si>
    <r>
      <rPr>
        <sz val="11"/>
        <rFont val="Calibri"/>
      </rPr>
      <t>The vCenter PostgreSQL service must have log collection enabled.</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</si>
  <si>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content captured in audit records must be managed from a central location (necessitating automation). Centralized management of audit records and logs provides for efficiency in maintenance and management of records, as well as the backup and archiving of those records.</t>
    </r>
    <r>
      <rPr>
        <sz val="11"/>
        <color rgb="FF000000"/>
        <rFont val="Calibri"/>
      </rPr>
      <t xml:space="preserve">
</t>
    </r>
    <r>
      <rPr>
        <sz val="11"/>
        <color rgb="FF000000"/>
        <rFont val="Calibri"/>
      </rPr>
      <t>Satisfies: SRG-APP-000356-DB-000314, SRG-APP-000381-DB-000361</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</si>
  <si>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logging_collector;"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</si>
  <si>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V-259182</t>
  </si>
  <si>
    <r>
      <rPr>
        <sz val="11"/>
        <rFont val="Calibri"/>
      </rPr>
      <t>The vCenter PostgreSQL service must use Coordinated Universal Time (UTC) for log timestamps.</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</si>
  <si>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PostgreSQL must include date and time. Time is commonly expressed in UTC, a modern continuation of Greenwich Mean Time (GMT), or local time with an offset from UTC.</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</si>
  <si>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log_timezone;"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UTC</t>
    </r>
    <r>
      <rPr>
        <sz val="11"/>
        <color rgb="FF000000"/>
        <rFont val="Calibri"/>
      </rPr>
      <t xml:space="preserve">
</t>
    </r>
    <r>
      <rPr>
        <sz val="11"/>
        <color rgb="FF000000"/>
        <rFont val="Calibri"/>
      </rPr>
      <t>If the output does not match the expected result, this is a finding.</t>
    </r>
  </si>
  <si>
    <t>V-259183</t>
  </si>
  <si>
    <r>
      <rPr>
        <sz val="11"/>
        <rFont val="Calibri"/>
      </rPr>
      <t>The vCenter PostgreSQL service must log all connection attempts.</t>
    </r>
  </si>
  <si>
    <r>
      <rPr>
        <sz val="11"/>
        <color rgb="FF000000"/>
        <rFont val="Calibri"/>
      </rPr>
      <t>For completeness of forensic analysis, it is necessary to track successful and failed attempts to log on to PostgreSQL. Setting "log_connections" to "on" will cause each attempted connection to the server to be logged, as well as successful completion of client authentication.</t>
    </r>
    <r>
      <rPr>
        <sz val="11"/>
        <color rgb="FF000000"/>
        <rFont val="Calibri"/>
      </rPr>
      <t xml:space="preserve">
</t>
    </r>
    <r>
      <rPr>
        <sz val="11"/>
        <color rgb="FF000000"/>
        <rFont val="Calibri"/>
      </rPr>
      <t>Satisfies: SRG-APP-000503-DB-000350, SRG-APP-000503-DB-000351, SRG-APP-000506-DB-000353, SRG-APP-000508-DB-000358</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</si>
  <si>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log_connections;"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</si>
  <si>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V-259184</t>
  </si>
  <si>
    <r>
      <rPr>
        <sz val="11"/>
        <rFont val="Calibri"/>
      </rPr>
      <t>The vCenter PostgreSQL service must log all client disconnections.</t>
    </r>
  </si>
  <si>
    <r>
      <rPr>
        <sz val="11"/>
        <color rgb="FF000000"/>
        <rFont val="Calibri"/>
      </rPr>
      <t>Disconnection may be initiated by the user or forced by the system (as in a timeout) or result from a system or network failure. To the greatest extent possible, all disconnections must be logged.</t>
    </r>
    <r>
      <rPr>
        <sz val="11"/>
        <color rgb="FF000000"/>
        <rFont val="Calibri"/>
      </rPr>
      <t xml:space="preserve">
</t>
    </r>
    <r>
      <rPr>
        <sz val="11"/>
        <color rgb="FF000000"/>
        <rFont val="Calibri"/>
      </rPr>
      <t>For completeness of forensic analysis, it is necessary to know how long a user's (or other principal's) connection to PostgreSQL lasts. This can be achieved by recording disconnections, in addition to logons/connections, in the audit logs.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</si>
  <si>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log_disconnections;"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</si>
  <si>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V-259185</t>
  </si>
  <si>
    <r>
      <rPr>
        <sz val="11"/>
        <rFont val="Calibri"/>
      </rPr>
      <t>The vCenter PostgreSQL service must off-load audit data to a separate log management facility.</t>
    </r>
  </si>
  <si>
    <r>
      <rPr>
        <sz val="11"/>
        <color rgb="FF000000"/>
        <rFont val="Calibri"/>
      </rPr>
      <t>Navigate to and open:</t>
    </r>
    <r>
      <rPr>
        <sz val="11"/>
        <color rgb="FF000000"/>
        <rFont val="Calibri"/>
      </rPr>
      <t xml:space="preserve">
</t>
    </r>
    <r>
      <rPr>
        <sz val="11"/>
        <color rgb="FF000000"/>
        <rFont val="Calibri"/>
      </rPr>
      <t>/etc/vmware-syslog/vmware-services-vmware-vpostgres.conf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 vmware-vpostgres first logs stdout, before loading configuration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File="/var/log/vmware/vpostgres/serverlog.stdout"</t>
    </r>
    <r>
      <rPr>
        <sz val="11"/>
        <color rgb="FF000000"/>
        <rFont val="Calibri"/>
      </rPr>
      <t xml:space="preserve">
</t>
    </r>
    <r>
      <rPr>
        <sz val="11"/>
        <color rgb="FF000000"/>
        <rFont val="Calibri"/>
      </rPr>
      <t xml:space="preserve">      Tag="vpostgres-first"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vmware-vpostgres first logs stderr, before loading configuration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File="/var/log/vmware/vpostgres/serverlog.stderr"</t>
    </r>
    <r>
      <rPr>
        <sz val="11"/>
        <color rgb="FF000000"/>
        <rFont val="Calibri"/>
      </rPr>
      <t xml:space="preserve">
</t>
    </r>
    <r>
      <rPr>
        <sz val="11"/>
        <color rgb="FF000000"/>
        <rFont val="Calibri"/>
      </rPr>
      <t xml:space="preserve">      Tag="vpostgres-first"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vmware-vpostgres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File="/var/log/vmware/vpostgres/postgresql-*.log"</t>
    </r>
    <r>
      <rPr>
        <sz val="11"/>
        <color rgb="FF000000"/>
        <rFont val="Calibri"/>
      </rPr>
      <t xml:space="preserve">
</t>
    </r>
    <r>
      <rPr>
        <sz val="11"/>
        <color rgb="FF000000"/>
        <rFont val="Calibri"/>
      </rPr>
      <t xml:space="preserve">      Tag="vpostgres"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/etc/vmware-syslog/vmware-services-vmware-postgres-archiver.conf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 vmware-postgres-archiver stdout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File="/var/log/vmware/vpostgres/pg_archiver.log.stdout"</t>
    </r>
    <r>
      <rPr>
        <sz val="11"/>
        <color rgb="FF000000"/>
        <rFont val="Calibri"/>
      </rPr>
      <t xml:space="preserve">
</t>
    </r>
    <r>
      <rPr>
        <sz val="11"/>
        <color rgb="FF000000"/>
        <rFont val="Calibri"/>
      </rPr>
      <t xml:space="preserve">      Tag="postgres-archiver"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vmware-postgres-archiver stderr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File="/var/log/vmware/vpostgres/pg_archiver.log.stderr"</t>
    </r>
    <r>
      <rPr>
        <sz val="11"/>
        <color rgb="FF000000"/>
        <rFont val="Calibri"/>
      </rPr>
      <t xml:space="preserve">
</t>
    </r>
    <r>
      <rPr>
        <sz val="11"/>
        <color rgb="FF000000"/>
        <rFont val="Calibri"/>
      </rPr>
      <t xml:space="preserve">      Tag="postgres-archiver"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</si>
  <si>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The database management system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</si>
  <si>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By default there is a vmware-services-vmware-vpostgres.conf rsyslog and vmware-services-vmware-postgres-archiver.conf configuration file that includes the service logs when syslog is configured on vCenter but it must be verified.</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/etc/vmware-syslog/vmware-services-vmware-vpostgres.conf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vmware-vpostgres first logs stdout, before loading configuration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File="/var/log/vmware/vpostgres/serverlog.stdout"</t>
    </r>
    <r>
      <rPr>
        <sz val="11"/>
        <color rgb="FF000000"/>
        <rFont val="Calibri"/>
      </rPr>
      <t xml:space="preserve">
</t>
    </r>
    <r>
      <rPr>
        <sz val="11"/>
        <color rgb="FF000000"/>
        <rFont val="Calibri"/>
      </rPr>
      <t xml:space="preserve">      Tag="vpostgres-first"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vmware-vpostgres first logs stderr, before loading configuration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File="/var/log/vmware/vpostgres/serverlog.stderr"</t>
    </r>
    <r>
      <rPr>
        <sz val="11"/>
        <color rgb="FF000000"/>
        <rFont val="Calibri"/>
      </rPr>
      <t xml:space="preserve">
</t>
    </r>
    <r>
      <rPr>
        <sz val="11"/>
        <color rgb="FF000000"/>
        <rFont val="Calibri"/>
      </rPr>
      <t xml:space="preserve">      Tag="vpostgres-first"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vmware-vpostgres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File="/var/log/vmware/vpostgres/postgresql-*.log"</t>
    </r>
    <r>
      <rPr>
        <sz val="11"/>
        <color rgb="FF000000"/>
        <rFont val="Calibri"/>
      </rPr>
      <t xml:space="preserve">
</t>
    </r>
    <r>
      <rPr>
        <sz val="11"/>
        <color rgb="FF000000"/>
        <rFont val="Calibri"/>
      </rPr>
      <t xml:space="preserve">      Tag="vpostgres"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cat /etc/vmware-syslog/vmware-services-vmware-postgres-archiver.conf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vmware-postgres-archiver stdout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File="/var/log/vmware/vpostgres/pg_archiver.log.stdout"</t>
    </r>
    <r>
      <rPr>
        <sz val="11"/>
        <color rgb="FF000000"/>
        <rFont val="Calibri"/>
      </rPr>
      <t xml:space="preserve">
</t>
    </r>
    <r>
      <rPr>
        <sz val="11"/>
        <color rgb="FF000000"/>
        <rFont val="Calibri"/>
      </rPr>
      <t xml:space="preserve">      Tag="postgres-archiver"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vmware-postgres-archiver stderr 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File="/var/log/vmware/vpostgres/pg_archiver.log.stderr"</t>
    </r>
    <r>
      <rPr>
        <sz val="11"/>
        <color rgb="FF000000"/>
        <rFont val="Calibri"/>
      </rPr>
      <t xml:space="preserve">
</t>
    </r>
    <r>
      <rPr>
        <sz val="11"/>
        <color rgb="FF000000"/>
        <rFont val="Calibri"/>
      </rPr>
      <t xml:space="preserve">      Tag="postgres-archiver"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output does not match the expected result, this is a finding.</t>
    </r>
  </si>
  <si>
    <t>V-265974</t>
  </si>
  <si>
    <r>
      <rPr>
        <sz val="11"/>
        <rFont val="Calibri"/>
      </rPr>
      <t>The ESXi host must use DOD-approved encryption to protect the confidentiality of network sessions.</t>
    </r>
  </si>
  <si>
    <r>
      <rPr>
        <sz val="11"/>
        <color rgb="FF000000"/>
        <rFont val="Calibri"/>
      </rPr>
      <t>TLS Profiles can be configured with vSphere Configuration Profiles or manually on each host for clusters not using vSphere Configuration Profiles.</t>
    </r>
    <r>
      <rPr>
        <sz val="11"/>
        <color rgb="FF000000"/>
        <rFont val="Calibri"/>
      </rPr>
      <t xml:space="preserve">
</t>
    </r>
    <r>
      <rPr>
        <sz val="11"/>
        <color rgb="FF000000"/>
        <rFont val="Calibri"/>
      </rPr>
      <t>For ESXi hosts in clusters managed with vSphere Configuration Profiles do the following:</t>
    </r>
    <r>
      <rPr>
        <sz val="11"/>
        <color rgb="FF000000"/>
        <rFont val="Calibri"/>
      </rPr>
      <t xml:space="preserve">
</t>
    </r>
    <r>
      <rPr>
        <sz val="11"/>
        <color rgb="FF000000"/>
        <rFont val="Calibri"/>
      </rPr>
      <t>Note: These steps assume a vSphere Configuration Profile is already in use for the target cluster.</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the vCenter Server &gt;&gt; Select the target cluster &gt;&gt; Configure &gt;&gt; Desired State &gt;&gt; Configuration &gt;&gt; Draft.</t>
    </r>
    <r>
      <rPr>
        <sz val="11"/>
        <color rgb="FF000000"/>
        <rFont val="Calibri"/>
      </rPr>
      <t xml:space="preserve">
</t>
    </r>
    <r>
      <rPr>
        <sz val="11"/>
        <color rgb="FF000000"/>
        <rFont val="Calibri"/>
      </rPr>
      <t>Click "Create Draft" or "Import from Host" if a draft does not exist.</t>
    </r>
    <r>
      <rPr>
        <sz val="11"/>
        <color rgb="FF000000"/>
        <rFont val="Calibri"/>
      </rPr>
      <t xml:space="preserve">
</t>
    </r>
    <r>
      <rPr>
        <sz val="11"/>
        <color rgb="FF000000"/>
        <rFont val="Calibri"/>
      </rPr>
      <t>Select system &gt;&gt; tls_server &gt;&gt; Configure Settings.</t>
    </r>
    <r>
      <rPr>
        <sz val="11"/>
        <color rgb="FF000000"/>
        <rFont val="Calibri"/>
      </rPr>
      <t xml:space="preserve">
</t>
    </r>
    <r>
      <rPr>
        <sz val="11"/>
        <color rgb="FF000000"/>
        <rFont val="Calibri"/>
      </rPr>
      <t>Select "NIST_2024" from the drop down for profile and click "Save".</t>
    </r>
    <r>
      <rPr>
        <sz val="11"/>
        <color rgb="FF000000"/>
        <rFont val="Calibri"/>
      </rPr>
      <t xml:space="preserve">
</t>
    </r>
    <r>
      <rPr>
        <sz val="11"/>
        <color rgb="FF000000"/>
        <rFont val="Calibri"/>
      </rPr>
      <t>Click "Apply Changes" and run through the pre-check to enforce the change.</t>
    </r>
    <r>
      <rPr>
        <sz val="11"/>
        <color rgb="FF000000"/>
        <rFont val="Calibri"/>
      </rPr>
      <t xml:space="preserve">
</t>
    </r>
    <r>
      <rPr>
        <sz val="11"/>
        <color rgb="FF000000"/>
        <rFont val="Calibri"/>
      </rPr>
      <t>Note: Updating this setting through a vSphere Configuration Profile will place hosts into maintenance mode and perform a rolling reboot of all hosts in the cluster.</t>
    </r>
    <r>
      <rPr>
        <sz val="11"/>
        <color rgb="FF000000"/>
        <rFont val="Calibri"/>
      </rPr>
      <t xml:space="preserve">
</t>
    </r>
    <r>
      <rPr>
        <sz val="11"/>
        <color rgb="FF000000"/>
        <rFont val="Calibri"/>
      </rPr>
      <t>For standalone hosts or clusters not managed with vSphere Configuration Profiles do the following:</t>
    </r>
    <r>
      <rPr>
        <sz val="11"/>
        <color rgb="FF000000"/>
        <rFont val="Calibri"/>
      </rPr>
      <t xml:space="preserve">
</t>
    </r>
    <r>
      <rPr>
        <sz val="11"/>
        <color rgb="FF000000"/>
        <rFont val="Calibri"/>
      </rPr>
      <t>Prior to changing the TLS profile it is highly recommended to place the host in maintenance mode.</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tls server set -p NIST_2024</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$esxcli.system.tls.server.set.CreateArgs()</t>
    </r>
    <r>
      <rPr>
        <sz val="11"/>
        <color rgb="FF000000"/>
        <rFont val="Calibri"/>
      </rPr>
      <t xml:space="preserve">
</t>
    </r>
    <r>
      <rPr>
        <sz val="11"/>
        <color rgb="FF000000"/>
        <rFont val="Calibri"/>
      </rPr>
      <t>$arguments.profile = "NIST_2024"</t>
    </r>
    <r>
      <rPr>
        <sz val="11"/>
        <color rgb="FF000000"/>
        <rFont val="Calibri"/>
      </rPr>
      <t xml:space="preserve">
</t>
    </r>
    <r>
      <rPr>
        <sz val="11"/>
        <color rgb="FF000000"/>
        <rFont val="Calibri"/>
      </rPr>
      <t>$esxcli.system.tls.server.set.invoke($arguments)</t>
    </r>
    <r>
      <rPr>
        <sz val="11"/>
        <color rgb="FF000000"/>
        <rFont val="Calibri"/>
      </rPr>
      <t xml:space="preserve">
</t>
    </r>
    <r>
      <rPr>
        <sz val="11"/>
        <color rgb="FF000000"/>
        <rFont val="Calibri"/>
      </rPr>
      <t>A reboot is required to complete the process of changing profiles.</t>
    </r>
  </si>
  <si>
    <r>
      <rPr>
        <sz val="11"/>
        <color rgb="FF000000"/>
        <rFont val="Calibri"/>
      </rPr>
      <t>Without confidentiality protection mechanisms, unauthorized individuals may gain access to sensitive information via a remote access session. In ESXi 8.0 Update 3 and newer TLS profiles are available to configure client and server TLS settings and must be configured to use only strong ciphers.</t>
    </r>
  </si>
  <si>
    <r>
      <rPr>
        <sz val="11"/>
        <color rgb="FF000000"/>
        <rFont val="Calibri"/>
      </rPr>
      <t>From an ESXi shell, run the following command:</t>
    </r>
    <r>
      <rPr>
        <sz val="11"/>
        <color rgb="FF000000"/>
        <rFont val="Calibri"/>
      </rPr>
      <t xml:space="preserve">
</t>
    </r>
    <r>
      <rPr>
        <sz val="11"/>
        <color rgb="FF000000"/>
        <rFont val="Calibri"/>
      </rPr>
      <t># esxcli system tls server get --show-profile-defaults --show-current-boot-profile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$esxcli.system.tls.server.get.CreateArgs()</t>
    </r>
    <r>
      <rPr>
        <sz val="11"/>
        <color rgb="FF000000"/>
        <rFont val="Calibri"/>
      </rPr>
      <t xml:space="preserve">
</t>
    </r>
    <r>
      <rPr>
        <sz val="11"/>
        <color rgb="FF000000"/>
        <rFont val="Calibri"/>
      </rPr>
      <t>$arguments.showprofiledefaults = $true</t>
    </r>
    <r>
      <rPr>
        <sz val="11"/>
        <color rgb="FF000000"/>
        <rFont val="Calibri"/>
      </rPr>
      <t xml:space="preserve">
</t>
    </r>
    <r>
      <rPr>
        <sz val="11"/>
        <color rgb="FF000000"/>
        <rFont val="Calibri"/>
      </rPr>
      <t>$arguments.showcurrentbootprofile = $true</t>
    </r>
    <r>
      <rPr>
        <sz val="11"/>
        <color rgb="FF000000"/>
        <rFont val="Calibri"/>
      </rPr>
      <t xml:space="preserve">
</t>
    </r>
    <r>
      <rPr>
        <sz val="11"/>
        <color rgb="FF000000"/>
        <rFont val="Calibri"/>
      </rPr>
      <t>$esxcli.system.tls.server.get.invoke($arguments)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Profile: NIST_2024</t>
    </r>
    <r>
      <rPr>
        <sz val="11"/>
        <color rgb="FF000000"/>
        <rFont val="Calibri"/>
      </rPr>
      <t xml:space="preserve">
</t>
    </r>
    <r>
      <rPr>
        <sz val="11"/>
        <color rgb="FF000000"/>
        <rFont val="Calibri"/>
      </rPr>
      <t>Cipher List: ECDHE+AESGCM</t>
    </r>
    <r>
      <rPr>
        <sz val="11"/>
        <color rgb="FF000000"/>
        <rFont val="Calibri"/>
      </rPr>
      <t xml:space="preserve">
</t>
    </r>
    <r>
      <rPr>
        <sz val="11"/>
        <color rgb="FF000000"/>
        <rFont val="Calibri"/>
      </rPr>
      <t>Cipher Suite: TLS_AES_128_GCM_SHA256:TLS_AES_256_GCM_SHA384</t>
    </r>
    <r>
      <rPr>
        <sz val="11"/>
        <color rgb="FF000000"/>
        <rFont val="Calibri"/>
      </rPr>
      <t xml:space="preserve">
</t>
    </r>
    <r>
      <rPr>
        <sz val="11"/>
        <color rgb="FF000000"/>
        <rFont val="Calibri"/>
      </rPr>
      <t>Groups: prime256v1:secp384r1:secp521r1</t>
    </r>
    <r>
      <rPr>
        <sz val="11"/>
        <color rgb="FF000000"/>
        <rFont val="Calibri"/>
      </rPr>
      <t xml:space="preserve">
</t>
    </r>
    <r>
      <rPr>
        <sz val="11"/>
        <color rgb="FF000000"/>
        <rFont val="Calibri"/>
      </rPr>
      <t>Protocol Versions: tls1.2,tls1.3</t>
    </r>
    <r>
      <rPr>
        <sz val="11"/>
        <color rgb="FF000000"/>
        <rFont val="Calibri"/>
      </rPr>
      <t xml:space="preserve">
</t>
    </r>
    <r>
      <rPr>
        <sz val="11"/>
        <color rgb="FF000000"/>
        <rFont val="Calibri"/>
      </rPr>
      <t>Reboot Required: true</t>
    </r>
    <r>
      <rPr>
        <sz val="11"/>
        <color rgb="FF000000"/>
        <rFont val="Calibri"/>
      </rPr>
      <t xml:space="preserve">
</t>
    </r>
    <r>
      <rPr>
        <sz val="11"/>
        <color rgb="FF000000"/>
        <rFont val="Calibri"/>
      </rPr>
      <t>If the TLS profile is not set to "NIST_2024" or is not the current boot profile, this is a finding.</t>
    </r>
  </si>
  <si>
    <t>V-265975</t>
  </si>
  <si>
    <r>
      <rPr>
        <sz val="11"/>
        <rFont val="Calibri"/>
      </rPr>
      <t>The ESXi host must disable key persistence.</t>
    </r>
  </si>
  <si>
    <r>
      <rPr>
        <sz val="11"/>
        <color rgb="FF000000"/>
        <rFont val="Calibri"/>
      </rPr>
      <t>From an ESXi shell, run the following command:</t>
    </r>
    <r>
      <rPr>
        <sz val="11"/>
        <color rgb="FF000000"/>
        <rFont val="Calibri"/>
      </rPr>
      <t xml:space="preserve">
</t>
    </r>
    <r>
      <rPr>
        <sz val="11"/>
        <color rgb="FF000000"/>
        <rFont val="Calibri"/>
      </rPr>
      <t># esxcli system security keypersistence disable --remove-all-stored-keys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$esxcli.system.security.keypersistence.disable.CreateArgs()</t>
    </r>
    <r>
      <rPr>
        <sz val="11"/>
        <color rgb="FF000000"/>
        <rFont val="Calibri"/>
      </rPr>
      <t xml:space="preserve">
</t>
    </r>
    <r>
      <rPr>
        <sz val="11"/>
        <color rgb="FF000000"/>
        <rFont val="Calibri"/>
      </rPr>
      <t>$arguments.removeallstoredkeys = $true</t>
    </r>
    <r>
      <rPr>
        <sz val="11"/>
        <color rgb="FF000000"/>
        <rFont val="Calibri"/>
      </rPr>
      <t xml:space="preserve">
</t>
    </r>
    <r>
      <rPr>
        <sz val="11"/>
        <color rgb="FF000000"/>
        <rFont val="Calibri"/>
      </rPr>
      <t>$esxcli.system.security.keypersistence.disable.invoke($arguments)</t>
    </r>
  </si>
  <si>
    <r>
      <rPr>
        <sz val="11"/>
        <color rgb="FF000000"/>
        <rFont val="Calibri"/>
      </rPr>
      <t>When using a standard key provider, the ESXi host relies on vCenter Server to manage the encryption keys. When using a trusted key provider, the ESXi host relies directly on the Trust Authority Hosts for keys, and vCenter Server is not involved.</t>
    </r>
    <r>
      <rPr>
        <sz val="11"/>
        <color rgb="FF000000"/>
        <rFont val="Calibri"/>
      </rPr>
      <t xml:space="preserve">
</t>
    </r>
    <r>
      <rPr>
        <sz val="11"/>
        <color rgb="FF000000"/>
        <rFont val="Calibri"/>
      </rPr>
      <t>Regardless of the type of key provider, the ESXi host obtains the keys initially and retains them in its key cache. If the ESXi host reboots, it loses its key cache. The ESXi host then requests the keys again, either from the key server (standard key provider), or the Trust Authority Hosts (trusted key provider). When the ESXi host tries to obtain keys and the key server is offline or unreachable, vTPMs, vSAN encryption, and VM encryption cannot function.</t>
    </r>
    <r>
      <rPr>
        <sz val="11"/>
        <color rgb="FF000000"/>
        <rFont val="Calibri"/>
      </rPr>
      <t xml:space="preserve">
</t>
    </r>
    <r>
      <rPr>
        <sz val="11"/>
        <color rgb="FF000000"/>
        <rFont val="Calibri"/>
      </rPr>
      <t>In vSphere, encrypted workloads can continue to function even when the key server is offline or unreachable. If the ESXi host has a TPM, the encryption keys are persisted in the TPM across reboots. So, even if an ESXi host reboots, the host does not need to request encryption keys. Also, encryption and decryption operations can continue when the key server is unavailable, because the keys have persisted in the TPM.</t>
    </r>
    <r>
      <rPr>
        <sz val="11"/>
        <color rgb="FF000000"/>
        <rFont val="Calibri"/>
      </rPr>
      <t xml:space="preserve">
</t>
    </r>
    <r>
      <rPr>
        <sz val="11"/>
        <color rgb="FF000000"/>
        <rFont val="Calibri"/>
      </rPr>
      <t>If the encryption features of vSphere are used, it is to protect the confidentiality of workloads and while key persistence protects the availability of the environment it does so at the cost of confidentiality. An organization must consider the physical security posture and key provider reliability in their environments and if the risk of physical loss of equipment outweighs the availability of the workloads.</t>
    </r>
  </si>
  <si>
    <r>
      <rPr>
        <sz val="11"/>
        <color rgb="FF000000"/>
        <rFont val="Calibri"/>
      </rPr>
      <t>If the ESXi host does not have a compatible TPM, this is not applicable.</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security keypersistence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$esxcli.system.security.keypersistence.get.invoke()</t>
    </r>
    <r>
      <rPr>
        <sz val="11"/>
        <color rgb="FF000000"/>
        <rFont val="Calibri"/>
      </rPr>
      <t xml:space="preserve">
</t>
    </r>
    <r>
      <rPr>
        <sz val="11"/>
        <color rgb="FF000000"/>
        <rFont val="Calibri"/>
      </rPr>
      <t>If key persistence is enabled, this is a finding.</t>
    </r>
  </si>
  <si>
    <t>V-265976</t>
  </si>
  <si>
    <r>
      <rPr>
        <sz val="11"/>
        <rFont val="Calibri"/>
      </rPr>
      <t>The ESXi host must deny shell access for the dcui account.</t>
    </r>
  </si>
  <si>
    <r>
      <rPr>
        <sz val="11"/>
        <color rgb="FF000000"/>
        <rFont val="Calibri"/>
      </rPr>
      <t>From an ESXi shell, run the following command:</t>
    </r>
    <r>
      <rPr>
        <sz val="11"/>
        <color rgb="FF000000"/>
        <rFont val="Calibri"/>
      </rPr>
      <t xml:space="preserve">
</t>
    </r>
    <r>
      <rPr>
        <sz val="11"/>
        <color rgb="FF000000"/>
        <rFont val="Calibri"/>
      </rPr>
      <t># esxcli system account set -i dcui -s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$esxcli.system.account.set.CreateArgs()</t>
    </r>
    <r>
      <rPr>
        <sz val="11"/>
        <color rgb="FF000000"/>
        <rFont val="Calibri"/>
      </rPr>
      <t xml:space="preserve">
</t>
    </r>
    <r>
      <rPr>
        <sz val="11"/>
        <color rgb="FF000000"/>
        <rFont val="Calibri"/>
      </rPr>
      <t>$arguments.id = "dcui"</t>
    </r>
    <r>
      <rPr>
        <sz val="11"/>
        <color rgb="FF000000"/>
        <rFont val="Calibri"/>
      </rPr>
      <t xml:space="preserve">
</t>
    </r>
    <r>
      <rPr>
        <sz val="11"/>
        <color rgb="FF000000"/>
        <rFont val="Calibri"/>
      </rPr>
      <t>$arguments.shellaccess = "false"</t>
    </r>
    <r>
      <rPr>
        <sz val="11"/>
        <color rgb="FF000000"/>
        <rFont val="Calibri"/>
      </rPr>
      <t xml:space="preserve">
</t>
    </r>
    <r>
      <rPr>
        <sz val="11"/>
        <color rgb="FF000000"/>
        <rFont val="Calibri"/>
      </rPr>
      <t>$esxcli.system.account.set.invoke($arguments)</t>
    </r>
  </si>
  <si>
    <r>
      <rPr>
        <sz val="11"/>
        <color rgb="FF000000"/>
        <rFont val="Calibri"/>
      </rPr>
      <t>The dcui user is used for process isolation for the DCUI itself. The account has shell access which can be deactivated to reduce attack surface.</t>
    </r>
  </si>
  <si>
    <r>
      <rPr>
        <sz val="11"/>
        <color rgb="FF000000"/>
        <rFont val="Calibri"/>
      </rPr>
      <t>From an ESXi shell, run the following command:</t>
    </r>
    <r>
      <rPr>
        <sz val="11"/>
        <color rgb="FF000000"/>
        <rFont val="Calibri"/>
      </rPr>
      <t xml:space="preserve">
</t>
    </r>
    <r>
      <rPr>
        <sz val="11"/>
        <color rgb="FF000000"/>
        <rFont val="Calibri"/>
      </rPr>
      <t># esxcli system account list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$esxcli.system.account.list.Invoke() | Where-Object {$_.UserID -eq 'dcui'}</t>
    </r>
    <r>
      <rPr>
        <sz val="11"/>
        <color rgb="FF000000"/>
        <rFont val="Calibri"/>
      </rPr>
      <t xml:space="preserve">
</t>
    </r>
    <r>
      <rPr>
        <sz val="11"/>
        <color rgb="FF000000"/>
        <rFont val="Calibri"/>
      </rPr>
      <t>If shell access is not disabled for the dcui account, this is a finding.</t>
    </r>
  </si>
  <si>
    <t>V-265977</t>
  </si>
  <si>
    <r>
      <rPr>
        <sz val="11"/>
        <rFont val="Calibri"/>
      </rPr>
      <t>The ESXi host must disable virtual hardware management network interfaces.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</si>
  <si>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"Net.BMCNetworkEnable" value and configure it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Net.BMCNetworkEnable | Set-AdvancedSetting -Value 0</t>
    </r>
  </si>
  <si>
    <r>
      <rPr>
        <sz val="11"/>
        <color rgb="FF000000"/>
        <rFont val="Calibri"/>
      </rPr>
      <t>Hardware management controllers often present virtual or USB NICs to the ESXi host. These can be used as backdoors and should be deactivated both in the hardware configuration and in ESXi.</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</si>
  <si>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"Net.BMCNetworkEnable" value and verify it is set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Net.BMCNetworkEnable</t>
    </r>
    <r>
      <rPr>
        <sz val="11"/>
        <color rgb="FF000000"/>
        <rFont val="Calibri"/>
      </rPr>
      <t xml:space="preserve">
</t>
    </r>
    <r>
      <rPr>
        <sz val="11"/>
        <color rgb="FF000000"/>
        <rFont val="Calibri"/>
      </rPr>
      <t>If the "Net.BMCNetworkEnable" setting is not set to "0", this is a finding.</t>
    </r>
  </si>
  <si>
    <t>V-265978</t>
  </si>
  <si>
    <r>
      <rPr>
        <sz val="11"/>
        <rFont val="Calibri"/>
      </rPr>
      <t>The vCenter Server must use DOD-approved encryption to protect the confidentiality of network sessions.</t>
    </r>
  </si>
  <si>
    <r>
      <rPr>
        <sz val="11"/>
        <color rgb="FF000000"/>
        <rFont val="Calibri"/>
      </rPr>
      <t>From the vSphere Client, go to Developer Center &gt;&gt; API Explorer.</t>
    </r>
    <r>
      <rPr>
        <sz val="11"/>
        <color rgb="FF000000"/>
        <rFont val="Calibri"/>
      </rPr>
      <t xml:space="preserve">
</t>
    </r>
    <r>
      <rPr>
        <sz val="11"/>
        <color rgb="FF000000"/>
        <rFont val="Calibri"/>
      </rPr>
      <t>Select "appliance" from the "Select API" drop down list then scroll down to the "tls/profiles/global" section.</t>
    </r>
    <r>
      <rPr>
        <sz val="11"/>
        <color rgb="FF000000"/>
        <rFont val="Calibri"/>
      </rPr>
      <t xml:space="preserve">
</t>
    </r>
    <r>
      <rPr>
        <sz val="11"/>
        <color rgb="FF000000"/>
        <rFont val="Calibri"/>
      </rPr>
      <t>Expand the PUT call and enter the following in the value box:</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"profile": "NIST_2024"</t>
    </r>
    <r>
      <rPr>
        <sz val="11"/>
        <color rgb="FF000000"/>
        <rFont val="Calibri"/>
      </rPr>
      <t xml:space="preserve">
</t>
    </r>
    <r>
      <rPr>
        <sz val="11"/>
        <color rgb="FF000000"/>
        <rFont val="Calibri"/>
      </rPr>
      <t>}</t>
    </r>
    <r>
      <rPr>
        <sz val="11"/>
        <color rgb="FF000000"/>
        <rFont val="Calibri"/>
      </rPr>
      <t xml:space="preserve">
</t>
    </r>
    <r>
      <rPr>
        <sz val="11"/>
        <color rgb="FF000000"/>
        <rFont val="Calibri"/>
      </rPr>
      <t>Click Execute and Continue to configure a new global TLS profile.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Invoke-SetProfilesGlobalAsync -TlsProfilesGlobalSetSpec (Initialize-TlsProfilesGlobalSetSpec -VarProfile NIST_2024)</t>
    </r>
    <r>
      <rPr>
        <sz val="11"/>
        <color rgb="FF000000"/>
        <rFont val="Calibri"/>
      </rPr>
      <t xml:space="preserve">
</t>
    </r>
    <r>
      <rPr>
        <sz val="11"/>
        <color rgb="FF000000"/>
        <rFont val="Calibri"/>
      </rPr>
      <t>To monitor the status of the operation the task id from the command output can be used with the "Invoke-GetTask" command. For example:</t>
    </r>
    <r>
      <rPr>
        <sz val="11"/>
        <color rgb="FF000000"/>
        <rFont val="Calibri"/>
      </rPr>
      <t xml:space="preserve">
</t>
    </r>
    <r>
      <rPr>
        <sz val="11"/>
        <color rgb="FF000000"/>
        <rFont val="Calibri"/>
      </rPr>
      <t>Invoke-GetTask -Task 66b247c2-fe02-4425-9338-1c88eb856138:com.vmware.appliance.tls.profiles.global</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</si>
  <si>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In vCenter 8 Update 3, Transport Layer Security (TLS) Profiles were introduced that allow users to manage and configure TLS parameters for the vCenter server. Several TLS profiles are available by default but not all may be suitable for high security environments.</t>
    </r>
  </si>
  <si>
    <r>
      <rPr>
        <sz val="11"/>
        <color rgb="FF000000"/>
        <rFont val="Calibri"/>
      </rPr>
      <t>From the vSphere Client, go to Developer Center &gt;&gt; API Explorer.</t>
    </r>
    <r>
      <rPr>
        <sz val="11"/>
        <color rgb="FF000000"/>
        <rFont val="Calibri"/>
      </rPr>
      <t xml:space="preserve">
</t>
    </r>
    <r>
      <rPr>
        <sz val="11"/>
        <color rgb="FF000000"/>
        <rFont val="Calibri"/>
      </rPr>
      <t>Select "appliance" from the "Select API" drop down list then scroll down to the "tls/profiles/global" section.</t>
    </r>
    <r>
      <rPr>
        <sz val="11"/>
        <color rgb="FF000000"/>
        <rFont val="Calibri"/>
      </rPr>
      <t xml:space="preserve">
</t>
    </r>
    <r>
      <rPr>
        <sz val="11"/>
        <color rgb="FF000000"/>
        <rFont val="Calibri"/>
      </rPr>
      <t>Expand the GET call and click Execute and review the response for the configured global TLS profile.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Invoke-GetTlsProfilesGlobal</t>
    </r>
    <r>
      <rPr>
        <sz val="11"/>
        <color rgb="FF000000"/>
        <rFont val="Calibri"/>
      </rPr>
      <t xml:space="preserve">
</t>
    </r>
    <r>
      <rPr>
        <sz val="11"/>
        <color rgb="FF000000"/>
        <rFont val="Calibri"/>
      </rPr>
      <t>If the global TLS profile is not "NIST_2024", this is a finding.</t>
    </r>
  </si>
  <si>
    <t>V-265979</t>
  </si>
  <si>
    <r>
      <rPr>
        <sz val="11"/>
        <rFont val="Calibri"/>
      </rPr>
      <t>The vCenter Server must disable accounts used for Integrated Windows Authentication (IWA).</t>
    </r>
  </si>
  <si>
    <r>
      <rPr>
        <sz val="11"/>
        <color rgb="FF000000"/>
        <rFont val="Calibri"/>
      </rPr>
      <t>From the vSphere Client, go to Administration &gt;&gt; Single Sign On &gt;&gt; Users and Groups &gt;&gt; Users.</t>
    </r>
    <r>
      <rPr>
        <sz val="11"/>
        <color rgb="FF000000"/>
        <rFont val="Calibri"/>
      </rPr>
      <t xml:space="preserve">
</t>
    </r>
    <r>
      <rPr>
        <sz val="11"/>
        <color rgb="FF000000"/>
        <rFont val="Calibri"/>
      </rPr>
      <t>Select the "K/M" or "krbtgt/VSPHERE.LOCAL" and click "More" then select "Disable".</t>
    </r>
    <r>
      <rPr>
        <sz val="11"/>
        <color rgb="FF000000"/>
        <rFont val="Calibri"/>
      </rPr>
      <t xml:space="preserve">
</t>
    </r>
    <r>
      <rPr>
        <sz val="11"/>
        <color rgb="FF000000"/>
        <rFont val="Calibri"/>
      </rPr>
      <t>Click "Ok" to disable the user account.</t>
    </r>
  </si>
  <si>
    <r>
      <rPr>
        <sz val="11"/>
        <color rgb="FF000000"/>
        <rFont val="Calibri"/>
      </rPr>
      <t>If not used for their intended purpose, default accounts must be disabled. vCenter ships with several default accounts, two of which are specific to IWA and SASL/Kerberos authentication. If other methods of authentication are used, these accounts are not needed and must be disabled.</t>
    </r>
  </si>
  <si>
    <r>
      <rPr>
        <sz val="11"/>
        <color rgb="FF000000"/>
        <rFont val="Calibri"/>
      </rPr>
      <t>If IWA is used for vCenter authentication, this is not applicable.</t>
    </r>
    <r>
      <rPr>
        <sz val="11"/>
        <color rgb="FF000000"/>
        <rFont val="Calibri"/>
      </rPr>
      <t xml:space="preserve">
</t>
    </r>
    <r>
      <rPr>
        <sz val="11"/>
        <color rgb="FF000000"/>
        <rFont val="Calibri"/>
      </rPr>
      <t>From the vSphere Client, go to Administration &gt;&gt; Single Sign On &gt;&gt; Users and Groups &gt;&gt; Users.</t>
    </r>
    <r>
      <rPr>
        <sz val="11"/>
        <color rgb="FF000000"/>
        <rFont val="Calibri"/>
      </rPr>
      <t xml:space="preserve">
</t>
    </r>
    <r>
      <rPr>
        <sz val="11"/>
        <color rgb="FF000000"/>
        <rFont val="Calibri"/>
      </rPr>
      <t>Change the domain to "vsphere.local" and review the "K/M" and "krbtgt/VSPHERE.LOCAL" accounts.</t>
    </r>
    <r>
      <rPr>
        <sz val="11"/>
        <color rgb="FF000000"/>
        <rFont val="Calibri"/>
      </rPr>
      <t xml:space="preserve">
</t>
    </r>
    <r>
      <rPr>
        <sz val="11"/>
        <color rgb="FF000000"/>
        <rFont val="Calibri"/>
      </rPr>
      <t>If the "K/M" and "krbtgt/VSPHERE.LOCAL" accounts are not disabled, this is a finding.</t>
    </r>
  </si>
  <si>
    <t>V-266062</t>
  </si>
  <si>
    <r>
      <rPr>
        <sz val="11"/>
        <rFont val="Calibri"/>
      </rPr>
      <t>The Photon operating system must configure AIDE to detect changes to baseline configurations.</t>
    </r>
  </si>
  <si>
    <r>
      <rPr>
        <sz val="11"/>
        <color rgb="FF000000"/>
        <rFont val="Calibri"/>
      </rPr>
      <t>Update the /etc/aide.conf file with the template provided as a supplemental document.</t>
    </r>
    <r>
      <rPr>
        <sz val="11"/>
        <color rgb="FF000000"/>
        <rFont val="Calibri"/>
      </rPr>
      <t xml:space="preserve">
</t>
    </r>
    <r>
      <rPr>
        <sz val="11"/>
        <color rgb="FF000000"/>
        <rFont val="Calibri"/>
      </rPr>
      <t>At the command line, run the following commands to generate an AIDE database to use for file monitoring:</t>
    </r>
    <r>
      <rPr>
        <sz val="11"/>
        <color rgb="FF000000"/>
        <rFont val="Calibri"/>
      </rPr>
      <t xml:space="preserve">
</t>
    </r>
    <r>
      <rPr>
        <sz val="11"/>
        <color rgb="FF000000"/>
        <rFont val="Calibri"/>
      </rPr>
      <t># aide --init</t>
    </r>
    <r>
      <rPr>
        <sz val="11"/>
        <color rgb="FF000000"/>
        <rFont val="Calibri"/>
      </rPr>
      <t xml:space="preserve">
</t>
    </r>
    <r>
      <rPr>
        <sz val="11"/>
        <color rgb="FF000000"/>
        <rFont val="Calibri"/>
      </rPr>
      <t># cp /var/lib/aide/aide.db.new.gz /var/lib/aide/aide.db.gz</t>
    </r>
    <r>
      <rPr>
        <sz val="11"/>
        <color rgb="FF000000"/>
        <rFont val="Calibri"/>
      </rPr>
      <t xml:space="preserve">
</t>
    </r>
    <r>
      <rPr>
        <sz val="11"/>
        <color rgb="FF000000"/>
        <rFont val="Calibri"/>
      </rPr>
      <t>Note: It is recommended to run these fix steps after all other STIG configurations have been completed so that the AIDE database includes those updates.</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</si>
  <si>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system security manager (ISSM)/information system security officer (ISSO) and system administrators (SAs) must be notified via email and/or monitoring system trap when there is an unauthorized modification of a configuration item.</t>
    </r>
  </si>
  <si>
    <r>
      <rPr>
        <sz val="11"/>
        <color rgb="FF000000"/>
        <rFont val="Calibri"/>
      </rPr>
      <t>At the command line, run the following commands to verify AIDE is configured and used to monitor for file changes:</t>
    </r>
    <r>
      <rPr>
        <sz val="11"/>
        <color rgb="FF000000"/>
        <rFont val="Calibri"/>
      </rPr>
      <t xml:space="preserve">
</t>
    </r>
    <r>
      <rPr>
        <sz val="11"/>
        <color rgb="FF000000"/>
        <rFont val="Calibri"/>
      </rPr>
      <t># grep -v '^#' /etc/aide.conf | grep -v '^$'</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STIG = p+i+n+u+g+s+m+S</t>
    </r>
    <r>
      <rPr>
        <sz val="11"/>
        <color rgb="FF000000"/>
        <rFont val="Calibri"/>
      </rPr>
      <t xml:space="preserve">
</t>
    </r>
    <r>
      <rPr>
        <sz val="11"/>
        <color rgb="FF000000"/>
        <rFont val="Calibri"/>
      </rPr>
      <t>LOGS = p+n+u+g</t>
    </r>
    <r>
      <rPr>
        <sz val="11"/>
        <color rgb="FF000000"/>
        <rFont val="Calibri"/>
      </rPr>
      <t xml:space="preserve">
</t>
    </r>
    <r>
      <rPr>
        <sz val="11"/>
        <color rgb="FF000000"/>
        <rFont val="Calibri"/>
      </rPr>
      <t>/boot   STIG</t>
    </r>
    <r>
      <rPr>
        <sz val="11"/>
        <color rgb="FF000000"/>
        <rFont val="Calibri"/>
      </rPr>
      <t xml:space="preserve">
</t>
    </r>
    <r>
      <rPr>
        <sz val="11"/>
        <color rgb="FF000000"/>
        <rFont val="Calibri"/>
      </rPr>
      <t>/opt    STIG</t>
    </r>
    <r>
      <rPr>
        <sz val="11"/>
        <color rgb="FF000000"/>
        <rFont val="Calibri"/>
      </rPr>
      <t xml:space="preserve">
</t>
    </r>
    <r>
      <rPr>
        <sz val="11"/>
        <color rgb="FF000000"/>
        <rFont val="Calibri"/>
      </rPr>
      <t>/usr    STIG</t>
    </r>
    <r>
      <rPr>
        <sz val="11"/>
        <color rgb="FF000000"/>
        <rFont val="Calibri"/>
      </rPr>
      <t xml:space="preserve">
</t>
    </r>
    <r>
      <rPr>
        <sz val="11"/>
        <color rgb="FF000000"/>
        <rFont val="Calibri"/>
      </rPr>
      <t>/etc    STIG</t>
    </r>
    <r>
      <rPr>
        <sz val="11"/>
        <color rgb="FF000000"/>
        <rFont val="Calibri"/>
      </rPr>
      <t xml:space="preserve">
</t>
    </r>
    <r>
      <rPr>
        <sz val="11"/>
        <color rgb="FF000000"/>
        <rFont val="Calibri"/>
      </rPr>
      <t>/var/log   LOGS</t>
    </r>
    <r>
      <rPr>
        <sz val="11"/>
        <color rgb="FF000000"/>
        <rFont val="Calibri"/>
      </rPr>
      <t xml:space="preserve">
</t>
    </r>
    <r>
      <rPr>
        <sz val="11"/>
        <color rgb="FF000000"/>
        <rFont val="Calibri"/>
      </rPr>
      <t>If the AIDE configuration does not include the lines shown above, this is a finding.</t>
    </r>
    <r>
      <rPr>
        <sz val="11"/>
        <color rgb="FF000000"/>
        <rFont val="Calibri"/>
      </rPr>
      <t xml:space="preserve">
</t>
    </r>
    <r>
      <rPr>
        <sz val="11"/>
        <color rgb="FF000000"/>
        <rFont val="Calibri"/>
      </rPr>
      <t>At the command line, run the following commands to verify an AIDE database is configured and used to monitor for file changes:</t>
    </r>
    <r>
      <rPr>
        <sz val="11"/>
        <color rgb="FF000000"/>
        <rFont val="Calibri"/>
      </rPr>
      <t xml:space="preserve">
</t>
    </r>
    <r>
      <rPr>
        <sz val="11"/>
        <color rgb="FF000000"/>
        <rFont val="Calibri"/>
      </rPr>
      <t># aide --check</t>
    </r>
    <r>
      <rPr>
        <sz val="11"/>
        <color rgb="FF000000"/>
        <rFont val="Calibri"/>
      </rPr>
      <t xml:space="preserve">
</t>
    </r>
    <r>
      <rPr>
        <sz val="11"/>
        <color rgb="FF000000"/>
        <rFont val="Calibri"/>
      </rPr>
      <t>If the check command indicates there is no database available, this is a finding.</t>
    </r>
  </si>
  <si>
    <t>V-266063</t>
  </si>
  <si>
    <r>
      <rPr>
        <sz val="11"/>
        <rFont val="Calibri"/>
      </rPr>
      <t>The Photon operating system must not allow empty passwords.</t>
    </r>
  </si>
  <si>
    <r>
      <rPr>
        <sz val="11"/>
        <color rgb="FF000000"/>
        <rFont val="Calibri"/>
      </rPr>
      <t>Navigate to and open:</t>
    </r>
    <r>
      <rPr>
        <sz val="11"/>
        <color rgb="FF000000"/>
        <rFont val="Calibri"/>
      </rPr>
      <t xml:space="preserve">
</t>
    </r>
    <r>
      <rPr>
        <sz val="11"/>
        <color rgb="FF000000"/>
        <rFont val="Calibri"/>
      </rPr>
      <t>/etc/pam.d/system-password or /etc/pam.d/system-auth</t>
    </r>
    <r>
      <rPr>
        <sz val="11"/>
        <color rgb="FF000000"/>
        <rFont val="Calibri"/>
      </rPr>
      <t xml:space="preserve">
</t>
    </r>
    <r>
      <rPr>
        <sz val="11"/>
        <color rgb="FF000000"/>
        <rFont val="Calibri"/>
      </rPr>
      <t>Remove the "nullok" argument on the "pam_unix.so" module line.</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</si>
  <si>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Accounts with empty or no passwords allow anyone to log on as that account without specifying a password or other forms of authentication. Allowing accounts with empty passwords puts the system at significant risk since only the username is required for access.</t>
    </r>
  </si>
  <si>
    <r>
      <rPr>
        <sz val="11"/>
        <color rgb="FF000000"/>
        <rFont val="Calibri"/>
      </rPr>
      <t>At the command line, run the following command to verify empty passwords are not allowed:</t>
    </r>
    <r>
      <rPr>
        <sz val="11"/>
        <color rgb="FF000000"/>
        <rFont val="Calibri"/>
      </rPr>
      <t xml:space="preserve">
</t>
    </r>
    <r>
      <rPr>
        <sz val="11"/>
        <color rgb="FF000000"/>
        <rFont val="Calibri"/>
      </rPr>
      <t># grep nullok /etc/pam.d/system-password /etc/pam.d/system-auth</t>
    </r>
    <r>
      <rPr>
        <sz val="11"/>
        <color rgb="FF000000"/>
        <rFont val="Calibri"/>
      </rPr>
      <t xml:space="preserve">
</t>
    </r>
    <r>
      <rPr>
        <sz val="11"/>
        <color rgb="FF000000"/>
        <rFont val="Calibri"/>
      </rPr>
      <t>If any results are returned indicating "nullok" is configured on the "pam_unix.so" module, this is a finding.</t>
    </r>
  </si>
  <si>
    <t>V-266136</t>
  </si>
  <si>
    <r>
      <rPr>
        <sz val="11"/>
        <rFont val="Calibri"/>
      </rPr>
      <t>The vCenter STS service deployXML attribute must be disabled.</t>
    </r>
  </si>
  <si>
    <r>
      <rPr>
        <sz val="11"/>
        <color rgb="FF000000"/>
        <rFont val="Calibri"/>
      </rPr>
      <t>Navigate to and open:</t>
    </r>
    <r>
      <rPr>
        <sz val="11"/>
        <color rgb="FF000000"/>
        <rFont val="Calibri"/>
      </rPr>
      <t xml:space="preserve">
</t>
    </r>
    <r>
      <rPr>
        <sz val="11"/>
        <color rgb="FF000000"/>
        <rFont val="Calibri"/>
      </rPr>
      <t>/usr/lib/vmware-sso/vmware-sts/conf/server.xml</t>
    </r>
    <r>
      <rPr>
        <sz val="11"/>
        <color rgb="FF000000"/>
        <rFont val="Calibri"/>
      </rPr>
      <t xml:space="preserve">
</t>
    </r>
    <r>
      <rPr>
        <sz val="11"/>
        <color rgb="FF000000"/>
        <rFont val="Calibri"/>
      </rPr>
      <t>Navigate to the &lt;Host&gt; node and configure with the value "deployXML="false"".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</si>
  <si>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At the command prompt, run the following command:</t>
    </r>
    <r>
      <rPr>
        <sz val="11"/>
        <color rgb="FF000000"/>
        <rFont val="Calibri"/>
      </rPr>
      <t xml:space="preserve">
</t>
    </r>
    <r>
      <rPr>
        <sz val="11"/>
        <color rgb="FF000000"/>
        <rFont val="Calibri"/>
      </rPr>
      <t># xmllint --xpath "//Host/@deployXML"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If "deployXML" does not equal "false",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</si>
  <si>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</si>
  <si>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</si>
  <si>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</si>
  <si>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</si>
  <si>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</si>
  <si>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</si>
  <si>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</si>
  <si>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</si>
  <si>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</si>
  <si>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</si>
  <si>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</si>
  <si>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</si>
  <si>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</si>
  <si>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</si>
  <si>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</si>
  <si>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</si>
  <si>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</si>
  <si>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</si>
  <si>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</si>
  <si>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</si>
  <si>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</si>
  <si>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</si>
  <si>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</si>
  <si>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</si>
  <si>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</si>
  <si>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</si>
  <si>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</si>
  <si>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</si>
  <si>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</si>
  <si>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vSphere 8.0 Security Technical Implementation Guide Y25M07</t>
  </si>
  <si>
    <t>Developed By:</t>
  </si>
  <si>
    <t>VMware and Defense Information Systems Agency (DISA) for the US DoD</t>
  </si>
  <si>
    <t>Release Information:</t>
  </si>
  <si>
    <r>
      <rPr>
        <b/>
        <sz val="11"/>
        <color rgb="FF000000"/>
        <rFont val="Calibri"/>
      </rPr>
      <t>Version:</t>
    </r>
    <r>
      <rPr>
        <sz val="11"/>
        <color rgb="FF000000"/>
        <rFont val="Calibri"/>
      </rPr>
      <t xml:space="preserve"> Y25M07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486</t>
    </r>
  </si>
  <si>
    <t>Download Url:</t>
  </si>
  <si>
    <t>https://www.cyber.mil/stigs</t>
  </si>
  <si>
    <t>Guide Overview:</t>
  </si>
  <si>
    <r>
      <rPr>
        <sz val="11"/>
        <color rgb="FF000000"/>
        <rFont val="Calibri"/>
      </rPr>
      <t>The VMware vSphere 8.0 Security Technical Implementation Guides (STIG) provide security policy and configuration requirements for the use of vSphere 8.0 in the Department of Defense (DOD). The following comprise the VMware vSphere 8.0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Virtual Machine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ESXi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EAM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Envoy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Lookup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Perfcharts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Photon OS 4.0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PostgreSQL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STS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UI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8.0 vCenter Appliance VAMI Server STIG.</t>
    </r>
    <r>
      <rPr>
        <sz val="11"/>
        <color rgb="FF000000"/>
        <rFont val="Calibri"/>
      </rPr>
      <t xml:space="preserve">
</t>
    </r>
    <r>
      <rPr>
        <sz val="11"/>
        <color rgb="FF000000"/>
        <rFont val="Calibri"/>
      </rPr>
      <t>The VMware vSphere 8.0 STIGs presume operation in an environment compliant with all applicable DOD guidance.</t>
    </r>
  </si>
  <si>
    <t>Components:</t>
  </si>
  <si>
    <r>
      <rPr>
        <i/>
        <sz val="11"/>
        <color rgb="FF000000"/>
        <rFont val="Calibri"/>
      </rPr>
      <t>Title:</t>
    </r>
    <r>
      <rPr>
        <sz val="11"/>
        <color rgb="FF000000"/>
        <rFont val="Calibri"/>
      </rPr>
      <t xml:space="preserve"> VMware vSphere 8.0 Virtual Machine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25</t>
    </r>
  </si>
  <si>
    <r>
      <rPr>
        <i/>
        <sz val="11"/>
        <color rgb="FF000000"/>
        <rFont val="Calibri"/>
      </rPr>
      <t>Title:</t>
    </r>
    <r>
      <rPr>
        <sz val="11"/>
        <color rgb="FF000000"/>
        <rFont val="Calibri"/>
      </rPr>
      <t xml:space="preserve"> VMware vSphere 8.0 ESXi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76</t>
    </r>
  </si>
  <si>
    <r>
      <rPr>
        <i/>
        <sz val="11"/>
        <color rgb="FF000000"/>
        <rFont val="Calibri"/>
      </rPr>
      <t>Title:</t>
    </r>
    <r>
      <rPr>
        <sz val="11"/>
        <color rgb="FF000000"/>
        <rFont val="Calibri"/>
      </rPr>
      <t xml:space="preserve"> VMware vSphere 8.0 vCenter Appliance Photon OS 4.0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106</t>
    </r>
  </si>
  <si>
    <r>
      <rPr>
        <i/>
        <sz val="11"/>
        <color rgb="FF000000"/>
        <rFont val="Calibri"/>
      </rPr>
      <t>Title:</t>
    </r>
    <r>
      <rPr>
        <sz val="11"/>
        <color rgb="FF000000"/>
        <rFont val="Calibri"/>
      </rPr>
      <t xml:space="preserve"> VMware vSphere 8.0 vCenter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67</t>
    </r>
  </si>
  <si>
    <r>
      <rPr>
        <i/>
        <sz val="11"/>
        <color rgb="FF000000"/>
        <rFont val="Calibri"/>
      </rPr>
      <t>Title:</t>
    </r>
    <r>
      <rPr>
        <sz val="11"/>
        <color rgb="FF000000"/>
        <rFont val="Calibri"/>
      </rPr>
      <t xml:space="preserve"> VMware vSphere 8.0 vCenter Appliance Secure Token Service (STS)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33</t>
    </r>
  </si>
  <si>
    <r>
      <rPr>
        <i/>
        <sz val="11"/>
        <color rgb="FF000000"/>
        <rFont val="Calibri"/>
      </rPr>
      <t>Title:</t>
    </r>
    <r>
      <rPr>
        <sz val="11"/>
        <color rgb="FF000000"/>
        <rFont val="Calibri"/>
      </rPr>
      <t xml:space="preserve"> VMware vSphere 8.0 vCenter Appliance ESX Agent Manager (EAM)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34</t>
    </r>
  </si>
  <si>
    <r>
      <rPr>
        <i/>
        <sz val="11"/>
        <color rgb="FF000000"/>
        <rFont val="Calibri"/>
      </rPr>
      <t>Title:</t>
    </r>
    <r>
      <rPr>
        <sz val="11"/>
        <color rgb="FF000000"/>
        <rFont val="Calibri"/>
      </rPr>
      <t xml:space="preserve"> VMware vSphere 8.0 vCenter Appliance Lookup Service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34</t>
    </r>
  </si>
  <si>
    <r>
      <rPr>
        <i/>
        <sz val="11"/>
        <color rgb="FF000000"/>
        <rFont val="Calibri"/>
      </rPr>
      <t>Title:</t>
    </r>
    <r>
      <rPr>
        <sz val="11"/>
        <color rgb="FF000000"/>
        <rFont val="Calibri"/>
      </rPr>
      <t xml:space="preserve"> VMware vSphere 8.0 vCenter Appliance Perfcharts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33</t>
    </r>
  </si>
  <si>
    <r>
      <rPr>
        <i/>
        <sz val="11"/>
        <color rgb="FF000000"/>
        <rFont val="Calibri"/>
      </rPr>
      <t>Title:</t>
    </r>
    <r>
      <rPr>
        <sz val="11"/>
        <color rgb="FF000000"/>
        <rFont val="Calibri"/>
      </rPr>
      <t xml:space="preserve"> VMware vSphere 8.0 vCenter Appliance User Interface (UI)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33</t>
    </r>
  </si>
  <si>
    <r>
      <rPr>
        <i/>
        <sz val="11"/>
        <color rgb="FF000000"/>
        <rFont val="Calibri"/>
      </rPr>
      <t>Title:</t>
    </r>
    <r>
      <rPr>
        <sz val="11"/>
        <color rgb="FF000000"/>
        <rFont val="Calibri"/>
      </rPr>
      <t xml:space="preserve"> VMware vSphere 8.0 vCenter Appliance Management Interface (VAMI)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22</t>
    </r>
  </si>
  <si>
    <r>
      <rPr>
        <i/>
        <sz val="11"/>
        <color rgb="FF000000"/>
        <rFont val="Calibri"/>
      </rPr>
      <t>Title:</t>
    </r>
    <r>
      <rPr>
        <sz val="11"/>
        <color rgb="FF000000"/>
        <rFont val="Calibri"/>
      </rPr>
      <t xml:space="preserve"> VMware vSphere 8.0 vCenter Appliance Envoy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01 August 2024     </t>
    </r>
    <r>
      <rPr>
        <i/>
        <sz val="11"/>
        <color rgb="FF000000"/>
        <rFont val="Calibri"/>
      </rPr>
      <t>Recommendation Count:</t>
    </r>
    <r>
      <rPr>
        <sz val="11"/>
        <color rgb="FF000000"/>
        <rFont val="Calibri"/>
      </rPr>
      <t xml:space="preserve"> 5</t>
    </r>
  </si>
  <si>
    <r>
      <rPr>
        <i/>
        <sz val="11"/>
        <color rgb="FF000000"/>
        <rFont val="Calibri"/>
      </rPr>
      <t>Title:</t>
    </r>
    <r>
      <rPr>
        <sz val="11"/>
        <color rgb="FF000000"/>
        <rFont val="Calibri"/>
      </rPr>
      <t xml:space="preserve"> VMware vSphere 8.0 vCenter Appliance PostgreSQL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18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</si>
  <si>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</si>
  <si>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</si>
  <si>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</si>
  <si>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</si>
  <si>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</si>
  <si>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</si>
  <si>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</si>
  <si>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</si>
  <si>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</si>
  <si>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</si>
  <si>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</si>
  <si>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</si>
  <si>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</si>
  <si>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</si>
  <si>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</si>
  <si>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</si>
  <si>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</si>
  <si>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</si>
  <si>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</si>
  <si>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</si>
  <si>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</si>
  <si>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</si>
  <si>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</si>
  <si>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</si>
  <si>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</si>
  <si>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</si>
  <si>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</si>
  <si>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</si>
  <si>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</si>
  <si>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</si>
  <si>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</si>
  <si>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</si>
  <si>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</si>
  <si>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</si>
  <si>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</si>
  <si>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</si>
  <si>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</si>
  <si>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</si>
  <si>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</si>
  <si>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</si>
  <si>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</si>
  <si>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</si>
  <si>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</si>
  <si>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</si>
  <si>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</si>
  <si>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</si>
  <si>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</si>
  <si>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vSphere 8.0 Security Technical Implementation Guide Y25M07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</si>
  <si>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</si>
  <si>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</si>
  <si>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</si>
  <si>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</si>
  <si>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</si>
  <si>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</si>
  <si>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</si>
  <si>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</si>
  <si>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</si>
  <si>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</si>
  <si>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</si>
  <si>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</si>
  <si>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</si>
  <si>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</si>
  <si>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</si>
  <si>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</si>
  <si>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</si>
  <si>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</si>
  <si>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</si>
  <si>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</si>
  <si>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</si>
  <si>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</si>
  <si>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</si>
  <si>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</si>
  <si>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</si>
  <si>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</si>
  <si>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</si>
  <si>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</si>
  <si>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</si>
  <si>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</si>
  <si>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</si>
  <si>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</si>
  <si>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</si>
  <si>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</si>
  <si>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</si>
  <si>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</si>
  <si>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</si>
  <si>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</si>
  <si>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</si>
  <si>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</si>
  <si>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</si>
  <si>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</si>
  <si>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</si>
  <si>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</si>
  <si>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</si>
  <si>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</si>
  <si>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</si>
  <si>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(C104)</t>
  </si>
  <si>
    <t>% Must</t>
  </si>
  <si>
    <t>Should Count (C105)</t>
  </si>
  <si>
    <t>% Should</t>
  </si>
  <si>
    <t>Could Count (C106)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</si>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</sst>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582-4466-85B8-3A766AB133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582-4466-85B8-3A766AB133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486</c:v>
                </c:pt>
              </c:numCache>
            </c:numRef>
          </c:val>
          <c:extLst>
            <c:ext xmlns:c16="http://schemas.microsoft.com/office/drawing/2014/chart" uri="{C3380CC4-5D6E-409C-BE32-E72D297353CC}">
              <c16:uniqueId val="{00000002-A582-4466-85B8-3A766AB133B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ESXi</c:v>
                </c:pt>
                <c:pt idx="1">
                  <c:v>vCenter</c:v>
                </c:pt>
                <c:pt idx="2">
                  <c:v>vCenter Appliance Envoy</c:v>
                </c:pt>
                <c:pt idx="3">
                  <c:v>vCenter Appliance ESX Agent Manager (EAM)</c:v>
                </c:pt>
                <c:pt idx="4">
                  <c:v>vCenter Appliance Lookup Service</c:v>
                </c:pt>
                <c:pt idx="5">
                  <c:v>vCenter Appliance Management Interface (VAMI)</c:v>
                </c:pt>
                <c:pt idx="6">
                  <c:v>vCenter Appliance Perfcharts</c:v>
                </c:pt>
                <c:pt idx="7">
                  <c:v>vCenter Appliance Photon OS 4.0</c:v>
                </c:pt>
                <c:pt idx="8">
                  <c:v>vCenter Appliance PostgreSQL</c:v>
                </c:pt>
                <c:pt idx="9">
                  <c:v>vCenter Appliance Secure Token Service (STS)</c:v>
                </c:pt>
                <c:pt idx="10">
                  <c:v>vCenter Appliance User Interface (UI)</c:v>
                </c:pt>
                <c:pt idx="11">
                  <c:v>Virtual Machine</c:v>
                </c:pt>
              </c:strCache>
            </c:strRef>
          </c:cat>
          <c:val>
            <c:numRef>
              <c:f>Dashboard!$C$29:$C$40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3DF-4E13-8257-C9AC7F961AB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ESXi</c:v>
                </c:pt>
                <c:pt idx="1">
                  <c:v>vCenter</c:v>
                </c:pt>
                <c:pt idx="2">
                  <c:v>vCenter Appliance Envoy</c:v>
                </c:pt>
                <c:pt idx="3">
                  <c:v>vCenter Appliance ESX Agent Manager (EAM)</c:v>
                </c:pt>
                <c:pt idx="4">
                  <c:v>vCenter Appliance Lookup Service</c:v>
                </c:pt>
                <c:pt idx="5">
                  <c:v>vCenter Appliance Management Interface (VAMI)</c:v>
                </c:pt>
                <c:pt idx="6">
                  <c:v>vCenter Appliance Perfcharts</c:v>
                </c:pt>
                <c:pt idx="7">
                  <c:v>vCenter Appliance Photon OS 4.0</c:v>
                </c:pt>
                <c:pt idx="8">
                  <c:v>vCenter Appliance PostgreSQL</c:v>
                </c:pt>
                <c:pt idx="9">
                  <c:v>vCenter Appliance Secure Token Service (STS)</c:v>
                </c:pt>
                <c:pt idx="10">
                  <c:v>vCenter Appliance User Interface (UI)</c:v>
                </c:pt>
                <c:pt idx="11">
                  <c:v>Virtual Machine</c:v>
                </c:pt>
              </c:strCache>
            </c:strRef>
          </c:cat>
          <c:val>
            <c:numRef>
              <c:f>Dashboard!$D$29:$D$40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43DF-4E13-8257-C9AC7F961AB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ESXi</c:v>
                </c:pt>
                <c:pt idx="1">
                  <c:v>vCenter</c:v>
                </c:pt>
                <c:pt idx="2">
                  <c:v>vCenter Appliance Envoy</c:v>
                </c:pt>
                <c:pt idx="3">
                  <c:v>vCenter Appliance ESX Agent Manager (EAM)</c:v>
                </c:pt>
                <c:pt idx="4">
                  <c:v>vCenter Appliance Lookup Service</c:v>
                </c:pt>
                <c:pt idx="5">
                  <c:v>vCenter Appliance Management Interface (VAMI)</c:v>
                </c:pt>
                <c:pt idx="6">
                  <c:v>vCenter Appliance Perfcharts</c:v>
                </c:pt>
                <c:pt idx="7">
                  <c:v>vCenter Appliance Photon OS 4.0</c:v>
                </c:pt>
                <c:pt idx="8">
                  <c:v>vCenter Appliance PostgreSQL</c:v>
                </c:pt>
                <c:pt idx="9">
                  <c:v>vCenter Appliance Secure Token Service (STS)</c:v>
                </c:pt>
                <c:pt idx="10">
                  <c:v>vCenter Appliance User Interface (UI)</c:v>
                </c:pt>
                <c:pt idx="11">
                  <c:v>Virtual Machine</c:v>
                </c:pt>
              </c:strCache>
            </c:strRef>
          </c:cat>
          <c:val>
            <c:numRef>
              <c:f>Dashboard!$E$29:$E$40</c:f>
              <c:numCache>
                <c:formatCode>General</c:formatCode>
                <c:ptCount val="12"/>
                <c:pt idx="0">
                  <c:v>76</c:v>
                </c:pt>
                <c:pt idx="1">
                  <c:v>67</c:v>
                </c:pt>
                <c:pt idx="2">
                  <c:v>5</c:v>
                </c:pt>
                <c:pt idx="3">
                  <c:v>34</c:v>
                </c:pt>
                <c:pt idx="4">
                  <c:v>34</c:v>
                </c:pt>
                <c:pt idx="5">
                  <c:v>22</c:v>
                </c:pt>
                <c:pt idx="6">
                  <c:v>33</c:v>
                </c:pt>
                <c:pt idx="7">
                  <c:v>106</c:v>
                </c:pt>
                <c:pt idx="8">
                  <c:v>18</c:v>
                </c:pt>
                <c:pt idx="9">
                  <c:v>33</c:v>
                </c:pt>
                <c:pt idx="10">
                  <c:v>33</c:v>
                </c:pt>
                <c:pt idx="11">
                  <c:v>25</c:v>
                </c:pt>
              </c:numCache>
            </c:numRef>
          </c:val>
          <c:extLst>
            <c:ext xmlns:c16="http://schemas.microsoft.com/office/drawing/2014/chart" uri="{C3380CC4-5D6E-409C-BE32-E72D297353CC}">
              <c16:uniqueId val="{00000002-43DF-4E13-8257-C9AC7F961AB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Dashboard!$C$64:$C$69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402-4EA8-9A2E-8C4F7A2331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Dashboard!$D$64:$D$69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402-4EA8-9A2E-8C4F7A2331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Dashboard!$E$64:$E$69</c:f>
              <c:numCache>
                <c:formatCode>General</c:formatCode>
                <c:ptCount val="6"/>
                <c:pt idx="0">
                  <c:v>0</c:v>
                </c:pt>
                <c:pt idx="1">
                  <c:v>0</c:v>
                </c:pt>
                <c:pt idx="2">
                  <c:v>0</c:v>
                </c:pt>
                <c:pt idx="3">
                  <c:v>0</c:v>
                </c:pt>
                <c:pt idx="4">
                  <c:v>0</c:v>
                </c:pt>
                <c:pt idx="5">
                  <c:v>486</c:v>
                </c:pt>
              </c:numCache>
            </c:numRef>
          </c:val>
          <c:extLst>
            <c:ext xmlns:c16="http://schemas.microsoft.com/office/drawing/2014/chart" uri="{C3380CC4-5D6E-409C-BE32-E72D297353CC}">
              <c16:uniqueId val="{00000002-A402-4EA8-9A2E-8C4F7A2331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Dashboard!$C$87:$C$89</c:f>
              <c:numCache>
                <c:formatCode>General</c:formatCode>
                <c:ptCount val="3"/>
                <c:pt idx="0">
                  <c:v>0</c:v>
                </c:pt>
                <c:pt idx="1">
                  <c:v>0</c:v>
                </c:pt>
                <c:pt idx="2">
                  <c:v>0</c:v>
                </c:pt>
              </c:numCache>
            </c:numRef>
          </c:val>
          <c:extLst>
            <c:ext xmlns:c16="http://schemas.microsoft.com/office/drawing/2014/chart" uri="{C3380CC4-5D6E-409C-BE32-E72D297353CC}">
              <c16:uniqueId val="{00000000-61AD-431F-A2A0-128915C3DF0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Dashboard!$D$87:$D$89</c:f>
              <c:numCache>
                <c:formatCode>General</c:formatCode>
                <c:ptCount val="3"/>
                <c:pt idx="0">
                  <c:v>0</c:v>
                </c:pt>
                <c:pt idx="1">
                  <c:v>0</c:v>
                </c:pt>
                <c:pt idx="2">
                  <c:v>0</c:v>
                </c:pt>
              </c:numCache>
            </c:numRef>
          </c:val>
          <c:extLst>
            <c:ext xmlns:c16="http://schemas.microsoft.com/office/drawing/2014/chart" uri="{C3380CC4-5D6E-409C-BE32-E72D297353CC}">
              <c16:uniqueId val="{00000001-61AD-431F-A2A0-128915C3DF0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Dashboard!$E$87:$E$89</c:f>
              <c:numCache>
                <c:formatCode>General</c:formatCode>
                <c:ptCount val="3"/>
                <c:pt idx="0">
                  <c:v>19</c:v>
                </c:pt>
                <c:pt idx="1">
                  <c:v>449</c:v>
                </c:pt>
                <c:pt idx="2">
                  <c:v>18</c:v>
                </c:pt>
              </c:numCache>
            </c:numRef>
          </c:val>
          <c:extLst>
            <c:ext xmlns:c16="http://schemas.microsoft.com/office/drawing/2014/chart" uri="{C3380CC4-5D6E-409C-BE32-E72D297353CC}">
              <c16:uniqueId val="{00000002-61AD-431F-A2A0-128915C3DF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Dashboard!$C$104:$C$108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1D2-48F6-B87E-5F04E686C91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Dashboard!$D$104:$D$108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1D2-48F6-B87E-5F04E686C91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Dashboard!$E$104:$E$108</c:f>
              <c:numCache>
                <c:formatCode>General</c:formatCode>
                <c:ptCount val="5"/>
                <c:pt idx="0">
                  <c:v>0</c:v>
                </c:pt>
                <c:pt idx="1">
                  <c:v>0</c:v>
                </c:pt>
                <c:pt idx="2">
                  <c:v>0</c:v>
                </c:pt>
                <c:pt idx="3">
                  <c:v>0</c:v>
                </c:pt>
                <c:pt idx="4">
                  <c:v>486</c:v>
                </c:pt>
              </c:numCache>
            </c:numRef>
          </c:val>
          <c:extLst>
            <c:ext xmlns:c16="http://schemas.microsoft.com/office/drawing/2014/chart" uri="{C3380CC4-5D6E-409C-BE32-E72D297353CC}">
              <c16:uniqueId val="{00000002-C1D2-48F6-B87E-5F04E686C9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Dashboard!$C$125:$C$128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42F-477A-BABB-7E8E5F420AB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Dashboard!$D$125:$D$128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42F-477A-BABB-7E8E5F420AB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Dashboard!$E$125:$E$128</c:f>
              <c:numCache>
                <c:formatCode>General</c:formatCode>
                <c:ptCount val="4"/>
                <c:pt idx="0">
                  <c:v>0</c:v>
                </c:pt>
                <c:pt idx="1">
                  <c:v>0</c:v>
                </c:pt>
                <c:pt idx="2">
                  <c:v>0</c:v>
                </c:pt>
                <c:pt idx="3">
                  <c:v>486</c:v>
                </c:pt>
              </c:numCache>
            </c:numRef>
          </c:val>
          <c:extLst>
            <c:ext xmlns:c16="http://schemas.microsoft.com/office/drawing/2014/chart" uri="{C3380CC4-5D6E-409C-BE32-E72D297353CC}">
              <c16:uniqueId val="{00000002-542F-477A-BABB-7E8E5F420A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Dashboard!$P$161:$P$190</c:f>
              <c:numCache>
                <c:formatCode>yyyy\-mm\-dd</c:formatCode>
                <c:ptCount val="30"/>
              </c:numCache>
            </c:numRef>
          </c:cat>
          <c:val>
            <c:numRef>
              <c:f>Dashboard!$R$161:$R$190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21B-4A1A-A104-6ECF7F1A9292}"/>
            </c:ext>
          </c:extLst>
        </c:ser>
        <c:ser>
          <c:idx val="1"/>
          <c:order val="1"/>
          <c:tx>
            <c:v>Must % Resolved</c:v>
          </c:tx>
          <c:spPr>
            <a:ln w="22225" cap="rnd">
              <a:solidFill>
                <a:schemeClr val="accent2"/>
              </a:solidFill>
              <a:round/>
            </a:ln>
            <a:effectLst/>
          </c:spPr>
          <c:marker>
            <c:symbol val="none"/>
          </c:marker>
          <c:cat>
            <c:numRef>
              <c:f>Dashboard!$P$161:$P$190</c:f>
              <c:numCache>
                <c:formatCode>yyyy\-mm\-dd</c:formatCode>
                <c:ptCount val="30"/>
              </c:numCache>
            </c:numRef>
          </c:cat>
          <c:val>
            <c:numRef>
              <c:f>Dashboard!$T$161:$T$190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21B-4A1A-A104-6ECF7F1A9292}"/>
            </c:ext>
          </c:extLst>
        </c:ser>
        <c:ser>
          <c:idx val="2"/>
          <c:order val="2"/>
          <c:tx>
            <c:v>Should % Resolved</c:v>
          </c:tx>
          <c:spPr>
            <a:ln w="22225" cap="rnd">
              <a:solidFill>
                <a:schemeClr val="accent3"/>
              </a:solidFill>
              <a:round/>
            </a:ln>
            <a:effectLst/>
          </c:spPr>
          <c:marker>
            <c:symbol val="none"/>
          </c:marker>
          <c:cat>
            <c:numRef>
              <c:f>Dashboard!$P$161:$P$190</c:f>
              <c:numCache>
                <c:formatCode>yyyy\-mm\-dd</c:formatCode>
                <c:ptCount val="30"/>
              </c:numCache>
            </c:numRef>
          </c:cat>
          <c:val>
            <c:numRef>
              <c:f>Dashboard!$V$161:$V$190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21B-4A1A-A104-6ECF7F1A9292}"/>
            </c:ext>
          </c:extLst>
        </c:ser>
        <c:ser>
          <c:idx val="3"/>
          <c:order val="3"/>
          <c:tx>
            <c:v>Could % Resolved</c:v>
          </c:tx>
          <c:spPr>
            <a:ln w="22225" cap="rnd">
              <a:solidFill>
                <a:schemeClr val="accent4"/>
              </a:solidFill>
              <a:round/>
            </a:ln>
            <a:effectLst/>
          </c:spPr>
          <c:marker>
            <c:symbol val="none"/>
          </c:marker>
          <c:cat>
            <c:numRef>
              <c:f>Dashboard!$P$161:$P$190</c:f>
              <c:numCache>
                <c:formatCode>yyyy\-mm\-dd</c:formatCode>
                <c:ptCount val="30"/>
              </c:numCache>
            </c:numRef>
          </c:cat>
          <c:val>
            <c:numRef>
              <c:f>Dashboard!$X$161:$X$190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21B-4A1A-A104-6ECF7F1A929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Dashboard!$P$203:$P$222</c:f>
              <c:numCache>
                <c:formatCode>yyyy\-mm\-dd</c:formatCode>
                <c:ptCount val="20"/>
              </c:numCache>
            </c:numRef>
          </c:cat>
          <c:val>
            <c:numRef>
              <c:f>Dashboard!$R$203:$R$222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A47-450C-8239-FC5970F2F6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ugnw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bmqbd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61</xdr:row>
      <xdr:rowOff>95250</xdr:rowOff>
    </xdr:from>
    <xdr:to>
      <xdr:col>15</xdr:col>
      <xdr:colOff>28575</xdr:colOff>
      <xdr:row>78</xdr:row>
      <xdr:rowOff>0</xdr:rowOff>
    </xdr:to>
    <xdr:graphicFrame macro="">
      <xdr:nvGraphicFramePr>
        <xdr:cNvPr id="4" name="Chartp0dpd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81</xdr:row>
      <xdr:rowOff>95250</xdr:rowOff>
    </xdr:from>
    <xdr:to>
      <xdr:col>15</xdr:col>
      <xdr:colOff>28575</xdr:colOff>
      <xdr:row>96</xdr:row>
      <xdr:rowOff>47625</xdr:rowOff>
    </xdr:to>
    <xdr:graphicFrame macro="">
      <xdr:nvGraphicFramePr>
        <xdr:cNvPr id="5" name="Chartej1nc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100</xdr:row>
      <xdr:rowOff>95250</xdr:rowOff>
    </xdr:from>
    <xdr:to>
      <xdr:col>15</xdr:col>
      <xdr:colOff>28575</xdr:colOff>
      <xdr:row>116</xdr:row>
      <xdr:rowOff>0</xdr:rowOff>
    </xdr:to>
    <xdr:graphicFrame macro="">
      <xdr:nvGraphicFramePr>
        <xdr:cNvPr id="6" name="Chartvzgrk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119</xdr:row>
      <xdr:rowOff>95250</xdr:rowOff>
    </xdr:from>
    <xdr:to>
      <xdr:col>15</xdr:col>
      <xdr:colOff>28575</xdr:colOff>
      <xdr:row>134</xdr:row>
      <xdr:rowOff>142875</xdr:rowOff>
    </xdr:to>
    <xdr:graphicFrame macro="">
      <xdr:nvGraphicFramePr>
        <xdr:cNvPr id="7" name="Chartgp2ks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156</xdr:row>
      <xdr:rowOff>95250</xdr:rowOff>
    </xdr:from>
    <xdr:to>
      <xdr:col>14</xdr:col>
      <xdr:colOff>0</xdr:colOff>
      <xdr:row>179</xdr:row>
      <xdr:rowOff>38100</xdr:rowOff>
    </xdr:to>
    <xdr:graphicFrame macro="">
      <xdr:nvGraphicFramePr>
        <xdr:cNvPr id="8" name="Chartglzx0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197</xdr:row>
      <xdr:rowOff>95250</xdr:rowOff>
    </xdr:from>
    <xdr:to>
      <xdr:col>14</xdr:col>
      <xdr:colOff>0</xdr:colOff>
      <xdr:row>215</xdr:row>
      <xdr:rowOff>123825</xdr:rowOff>
    </xdr:to>
    <xdr:graphicFrame macro="">
      <xdr:nvGraphicFramePr>
        <xdr:cNvPr id="9" name="Chartgnrci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87">
  <autoFilter ref="A1:N48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2277</v>
      </c>
    </row>
    <row r="3" spans="2:3" ht="15" customHeight="1" x14ac:dyDescent="0.35"/>
    <row r="4" spans="2:3" ht="58" x14ac:dyDescent="0.35">
      <c r="B4" s="20" t="s">
        <v>2278</v>
      </c>
      <c r="C4" s="21" t="s">
        <v>2279</v>
      </c>
    </row>
    <row r="5" spans="2:3" x14ac:dyDescent="0.35">
      <c r="C5" s="21" t="s">
        <v>2280</v>
      </c>
    </row>
    <row r="6" spans="2:3" x14ac:dyDescent="0.35">
      <c r="C6" s="18" t="s">
        <v>2281</v>
      </c>
    </row>
    <row r="7" spans="2:3" ht="10" customHeight="1" x14ac:dyDescent="0.35"/>
    <row r="8" spans="2:3" ht="232" x14ac:dyDescent="0.35">
      <c r="B8" s="22" t="s">
        <v>2282</v>
      </c>
      <c r="C8" s="21" t="s">
        <v>2283</v>
      </c>
    </row>
    <row r="9" spans="2:3" ht="10" customHeight="1" x14ac:dyDescent="0.35"/>
    <row r="10" spans="2:3" ht="35" customHeight="1" x14ac:dyDescent="0.35">
      <c r="B10" s="22" t="s">
        <v>2284</v>
      </c>
      <c r="C10" s="21" t="s">
        <v>2285</v>
      </c>
    </row>
    <row r="11" spans="2:3" ht="75" customHeight="1" x14ac:dyDescent="0.35">
      <c r="B11" s="18" t="s">
        <v>21</v>
      </c>
      <c r="C11" s="21" t="s">
        <v>2286</v>
      </c>
    </row>
    <row r="12" spans="2:3" ht="47" customHeight="1" x14ac:dyDescent="0.35">
      <c r="B12" s="18" t="s">
        <v>21</v>
      </c>
      <c r="C12" s="21" t="s">
        <v>2287</v>
      </c>
    </row>
    <row r="13" spans="2:3" ht="35" customHeight="1" x14ac:dyDescent="0.35">
      <c r="B13" s="18" t="s">
        <v>21</v>
      </c>
      <c r="C13" s="21" t="s">
        <v>2288</v>
      </c>
    </row>
    <row r="14" spans="2:3" ht="32" customHeight="1" x14ac:dyDescent="0.35">
      <c r="B14" s="18" t="s">
        <v>21</v>
      </c>
      <c r="C14" s="21" t="s">
        <v>2289</v>
      </c>
    </row>
    <row r="15" spans="2:3" ht="30" customHeight="1" x14ac:dyDescent="0.35">
      <c r="B15" s="18" t="s">
        <v>21</v>
      </c>
      <c r="C15" s="21" t="s">
        <v>2290</v>
      </c>
    </row>
    <row r="16" spans="2:3" ht="10" customHeight="1" x14ac:dyDescent="0.35"/>
    <row r="17" spans="1:3" ht="145" customHeight="1" x14ac:dyDescent="0.35">
      <c r="B17" s="22" t="s">
        <v>2291</v>
      </c>
      <c r="C17" s="21" t="s">
        <v>2292</v>
      </c>
    </row>
    <row r="18" spans="1:3" ht="10" customHeight="1" x14ac:dyDescent="0.35"/>
    <row r="19" spans="1:3" ht="3" customHeight="1" x14ac:dyDescent="0.35">
      <c r="B19" s="23"/>
      <c r="C19" s="23"/>
    </row>
    <row r="20" spans="1:3" ht="12" customHeight="1" x14ac:dyDescent="0.35"/>
    <row r="21" spans="1:3" ht="35" customHeight="1" x14ac:dyDescent="0.35">
      <c r="A21" s="25"/>
      <c r="B21" s="26" t="s">
        <v>2293</v>
      </c>
      <c r="C21" s="27" t="s">
        <v>2294</v>
      </c>
    </row>
    <row r="22" spans="1:3" ht="18" customHeight="1" x14ac:dyDescent="0.35">
      <c r="A22" s="25"/>
      <c r="B22" s="25" t="s">
        <v>21</v>
      </c>
      <c r="C22" s="27" t="s">
        <v>2295</v>
      </c>
    </row>
    <row r="23" spans="1:3" ht="18" customHeight="1" x14ac:dyDescent="0.35">
      <c r="A23" s="25"/>
      <c r="B23" s="25" t="s">
        <v>21</v>
      </c>
      <c r="C23" s="27" t="s">
        <v>2296</v>
      </c>
    </row>
    <row r="24" spans="1:3" ht="18" customHeight="1" x14ac:dyDescent="0.35">
      <c r="A24" s="25"/>
      <c r="B24" s="25" t="s">
        <v>21</v>
      </c>
      <c r="C24" s="27" t="s">
        <v>2297</v>
      </c>
    </row>
    <row r="25" spans="1:3" ht="18" customHeight="1" x14ac:dyDescent="0.35">
      <c r="A25" s="25"/>
      <c r="B25" s="25" t="s">
        <v>21</v>
      </c>
      <c r="C25" s="27" t="s">
        <v>2298</v>
      </c>
    </row>
    <row r="26" spans="1:3" ht="18" customHeight="1" x14ac:dyDescent="0.35">
      <c r="A26" s="25"/>
      <c r="B26" s="25" t="s">
        <v>21</v>
      </c>
      <c r="C26" s="27" t="s">
        <v>2299</v>
      </c>
    </row>
    <row r="27" spans="1:3" ht="18" customHeight="1" x14ac:dyDescent="0.35">
      <c r="A27" s="25"/>
      <c r="B27" s="25" t="s">
        <v>21</v>
      </c>
      <c r="C27" s="27" t="s">
        <v>2300</v>
      </c>
    </row>
    <row r="28" spans="1:3" ht="18" customHeight="1" x14ac:dyDescent="0.35">
      <c r="A28" s="25"/>
      <c r="B28" s="25" t="s">
        <v>21</v>
      </c>
      <c r="C28" s="27" t="s">
        <v>2301</v>
      </c>
    </row>
    <row r="29" spans="1:3" ht="18" customHeight="1" x14ac:dyDescent="0.35">
      <c r="A29" s="25"/>
      <c r="B29" s="25" t="s">
        <v>21</v>
      </c>
      <c r="C29" s="27" t="s">
        <v>2302</v>
      </c>
    </row>
    <row r="30" spans="1:3" ht="44" customHeight="1" x14ac:dyDescent="0.35">
      <c r="A30" s="25"/>
      <c r="B30" s="25" t="s">
        <v>21</v>
      </c>
      <c r="C30" s="28" t="s">
        <v>2303</v>
      </c>
    </row>
    <row r="31" spans="1:3" ht="10" customHeight="1" x14ac:dyDescent="0.35"/>
    <row r="32" spans="1:3" ht="3" customHeight="1" x14ac:dyDescent="0.35">
      <c r="B32" s="23"/>
      <c r="C32" s="23"/>
    </row>
    <row r="33" spans="2:3" ht="12" customHeight="1" x14ac:dyDescent="0.35"/>
    <row r="34" spans="2:3" ht="24" customHeight="1" x14ac:dyDescent="0.35">
      <c r="B34" s="29" t="s">
        <v>2304</v>
      </c>
      <c r="C34" s="30" t="s">
        <v>2305</v>
      </c>
    </row>
    <row r="35" spans="2:3" ht="18.5" x14ac:dyDescent="0.35">
      <c r="B35" s="29" t="s">
        <v>2306</v>
      </c>
      <c r="C35" s="31" t="s">
        <v>2307</v>
      </c>
    </row>
    <row r="36" spans="2:3" ht="27" customHeight="1" x14ac:dyDescent="0.35">
      <c r="B36" s="32" t="s">
        <v>2308</v>
      </c>
      <c r="C36" s="24" t="s">
        <v>2309</v>
      </c>
    </row>
    <row r="37" spans="2:3" x14ac:dyDescent="0.35">
      <c r="B37" s="29" t="s">
        <v>2310</v>
      </c>
      <c r="C37" s="33" t="s">
        <v>2311</v>
      </c>
    </row>
    <row r="38" spans="2:3" ht="10" customHeight="1" x14ac:dyDescent="0.35"/>
    <row r="39" spans="2:3" ht="261" x14ac:dyDescent="0.35">
      <c r="B39" s="29" t="s">
        <v>2312</v>
      </c>
      <c r="C39" s="34" t="s">
        <v>2313</v>
      </c>
    </row>
    <row r="40" spans="2:3" ht="10" customHeight="1" x14ac:dyDescent="0.35"/>
    <row r="41" spans="2:3" ht="20" customHeight="1" x14ac:dyDescent="0.35">
      <c r="B41" s="29" t="s">
        <v>2314</v>
      </c>
      <c r="C41" s="35" t="s">
        <v>17</v>
      </c>
    </row>
    <row r="42" spans="2:3" ht="29" x14ac:dyDescent="0.35">
      <c r="C42" s="21" t="s">
        <v>2315</v>
      </c>
    </row>
    <row r="43" spans="2:3" ht="10" customHeight="1" x14ac:dyDescent="0.35"/>
    <row r="44" spans="2:3" ht="20" customHeight="1" x14ac:dyDescent="0.35">
      <c r="C44" s="35" t="s">
        <v>142</v>
      </c>
    </row>
    <row r="45" spans="2:3" ht="29" x14ac:dyDescent="0.35">
      <c r="C45" s="21" t="s">
        <v>2316</v>
      </c>
    </row>
    <row r="46" spans="2:3" ht="10" customHeight="1" x14ac:dyDescent="0.35"/>
    <row r="47" spans="2:3" ht="20" customHeight="1" x14ac:dyDescent="0.35">
      <c r="C47" s="35" t="s">
        <v>502</v>
      </c>
    </row>
    <row r="48" spans="2:3" ht="29" x14ac:dyDescent="0.35">
      <c r="C48" s="21" t="s">
        <v>2317</v>
      </c>
    </row>
    <row r="49" spans="3:3" ht="10" customHeight="1" x14ac:dyDescent="0.35"/>
    <row r="50" spans="3:3" ht="20" customHeight="1" x14ac:dyDescent="0.35">
      <c r="C50" s="35" t="s">
        <v>1011</v>
      </c>
    </row>
    <row r="51" spans="3:3" ht="29" x14ac:dyDescent="0.35">
      <c r="C51" s="21" t="s">
        <v>2318</v>
      </c>
    </row>
    <row r="52" spans="3:3" ht="10" customHeight="1" x14ac:dyDescent="0.35"/>
    <row r="53" spans="3:3" ht="20" customHeight="1" x14ac:dyDescent="0.35">
      <c r="C53" s="35" t="s">
        <v>1335</v>
      </c>
    </row>
    <row r="54" spans="3:3" ht="43.5" x14ac:dyDescent="0.35">
      <c r="C54" s="21" t="s">
        <v>2319</v>
      </c>
    </row>
    <row r="55" spans="3:3" ht="10" customHeight="1" x14ac:dyDescent="0.35"/>
    <row r="56" spans="3:3" ht="20" customHeight="1" x14ac:dyDescent="0.35">
      <c r="C56" s="35" t="s">
        <v>1496</v>
      </c>
    </row>
    <row r="57" spans="3:3" ht="43.5" x14ac:dyDescent="0.35">
      <c r="C57" s="21" t="s">
        <v>2320</v>
      </c>
    </row>
    <row r="58" spans="3:3" ht="10" customHeight="1" x14ac:dyDescent="0.35"/>
    <row r="59" spans="3:3" ht="20" customHeight="1" x14ac:dyDescent="0.35">
      <c r="C59" s="35" t="s">
        <v>1625</v>
      </c>
    </row>
    <row r="60" spans="3:3" ht="29" x14ac:dyDescent="0.35">
      <c r="C60" s="21" t="s">
        <v>2321</v>
      </c>
    </row>
    <row r="61" spans="3:3" ht="10" customHeight="1" x14ac:dyDescent="0.35"/>
    <row r="62" spans="3:3" ht="20" customHeight="1" x14ac:dyDescent="0.35">
      <c r="C62" s="35" t="s">
        <v>1751</v>
      </c>
    </row>
    <row r="63" spans="3:3" ht="29" x14ac:dyDescent="0.35">
      <c r="C63" s="21" t="s">
        <v>2322</v>
      </c>
    </row>
    <row r="64" spans="3:3" ht="10" customHeight="1" x14ac:dyDescent="0.35"/>
    <row r="65" spans="2:3" ht="20" customHeight="1" x14ac:dyDescent="0.35">
      <c r="C65" s="35" t="s">
        <v>1884</v>
      </c>
    </row>
    <row r="66" spans="2:3" ht="43.5" x14ac:dyDescent="0.35">
      <c r="C66" s="21" t="s">
        <v>2323</v>
      </c>
    </row>
    <row r="67" spans="2:3" ht="10" customHeight="1" x14ac:dyDescent="0.35"/>
    <row r="68" spans="2:3" ht="20" customHeight="1" x14ac:dyDescent="0.35">
      <c r="C68" s="35" t="s">
        <v>2017</v>
      </c>
    </row>
    <row r="69" spans="2:3" ht="43.5" x14ac:dyDescent="0.35">
      <c r="C69" s="21" t="s">
        <v>2324</v>
      </c>
    </row>
    <row r="70" spans="2:3" ht="10" customHeight="1" x14ac:dyDescent="0.35"/>
    <row r="71" spans="2:3" ht="20" customHeight="1" x14ac:dyDescent="0.35">
      <c r="C71" s="35" t="s">
        <v>2127</v>
      </c>
    </row>
    <row r="72" spans="2:3" ht="29" x14ac:dyDescent="0.35">
      <c r="C72" s="21" t="s">
        <v>2325</v>
      </c>
    </row>
    <row r="73" spans="2:3" ht="10" customHeight="1" x14ac:dyDescent="0.35"/>
    <row r="74" spans="2:3" ht="20" customHeight="1" x14ac:dyDescent="0.35">
      <c r="C74" s="35" t="s">
        <v>2153</v>
      </c>
    </row>
    <row r="75" spans="2:3" ht="29" x14ac:dyDescent="0.35">
      <c r="C75" s="21" t="s">
        <v>2326</v>
      </c>
    </row>
    <row r="76" spans="2:3" ht="10" customHeight="1" x14ac:dyDescent="0.35"/>
    <row r="77" spans="2:3" ht="43.5" x14ac:dyDescent="0.35">
      <c r="B77" s="29" t="s">
        <v>2327</v>
      </c>
      <c r="C77" s="21" t="s">
        <v>2328</v>
      </c>
    </row>
    <row r="78" spans="2:3" ht="10" customHeight="1" x14ac:dyDescent="0.35"/>
    <row r="79" spans="2:3" ht="15.5" x14ac:dyDescent="0.35">
      <c r="C79" s="36" t="s">
        <v>163</v>
      </c>
    </row>
    <row r="80" spans="2:3" ht="29" x14ac:dyDescent="0.35">
      <c r="C80" s="21" t="s">
        <v>2329</v>
      </c>
    </row>
    <row r="81" spans="2:3" ht="10" customHeight="1" x14ac:dyDescent="0.35"/>
    <row r="82" spans="2:3" ht="15.5" x14ac:dyDescent="0.35">
      <c r="C82" s="37" t="s">
        <v>35</v>
      </c>
    </row>
    <row r="83" spans="2:3" ht="29" x14ac:dyDescent="0.35">
      <c r="C83" s="21" t="s">
        <v>2330</v>
      </c>
    </row>
    <row r="84" spans="2:3" ht="10" customHeight="1" x14ac:dyDescent="0.35"/>
    <row r="85" spans="2:3" ht="15.5" x14ac:dyDescent="0.35">
      <c r="C85" s="38" t="s">
        <v>16</v>
      </c>
    </row>
    <row r="86" spans="2:3" ht="29" x14ac:dyDescent="0.35">
      <c r="C86" s="21" t="s">
        <v>2331</v>
      </c>
    </row>
    <row r="87" spans="2:3" ht="10" customHeight="1" x14ac:dyDescent="0.35"/>
    <row r="88" spans="2:3" ht="3" customHeight="1" x14ac:dyDescent="0.35">
      <c r="B88" s="23"/>
      <c r="C88" s="23"/>
    </row>
    <row r="89" spans="2:3" ht="12" customHeight="1" x14ac:dyDescent="0.35"/>
    <row r="90" spans="2:3" ht="130.5" x14ac:dyDescent="0.35">
      <c r="B90" s="20" t="s">
        <v>2332</v>
      </c>
      <c r="C90" s="21" t="s">
        <v>2333</v>
      </c>
    </row>
    <row r="91" spans="2:3" ht="6" customHeight="1" x14ac:dyDescent="0.35"/>
    <row r="92" spans="2:3" ht="217.5" x14ac:dyDescent="0.35">
      <c r="C92" s="21" t="s">
        <v>2334</v>
      </c>
    </row>
    <row r="93" spans="2:3" ht="6" customHeight="1" x14ac:dyDescent="0.35"/>
    <row r="94" spans="2:3" ht="43.5" x14ac:dyDescent="0.35">
      <c r="C94" s="21" t="s">
        <v>2335</v>
      </c>
    </row>
    <row r="95" spans="2:3" ht="10" customHeight="1" x14ac:dyDescent="0.35"/>
    <row r="96" spans="2:3" ht="3" customHeight="1" x14ac:dyDescent="0.35">
      <c r="B96" s="23"/>
      <c r="C96" s="23"/>
    </row>
    <row r="97" spans="2:3" ht="12" customHeight="1" x14ac:dyDescent="0.35"/>
    <row r="98" spans="2:3" ht="145" x14ac:dyDescent="0.35">
      <c r="B98" s="20" t="s">
        <v>2336</v>
      </c>
      <c r="C98" s="21" t="s">
        <v>2337</v>
      </c>
    </row>
    <row r="99" spans="2:3" ht="6" customHeight="1" x14ac:dyDescent="0.35"/>
    <row r="100" spans="2:3" ht="203" x14ac:dyDescent="0.35">
      <c r="C100" s="21" t="s">
        <v>2338</v>
      </c>
    </row>
    <row r="101" spans="2:3" ht="6" customHeight="1" x14ac:dyDescent="0.35"/>
    <row r="102" spans="2:3" ht="43.5" x14ac:dyDescent="0.35">
      <c r="C102" s="21" t="s">
        <v>2339</v>
      </c>
    </row>
    <row r="103" spans="2:3" ht="10" customHeight="1" x14ac:dyDescent="0.35"/>
    <row r="104" spans="2:3" ht="3" customHeight="1" x14ac:dyDescent="0.35">
      <c r="B104" s="23"/>
      <c r="C104" s="23"/>
    </row>
    <row r="105" spans="2:3" ht="12" customHeight="1" x14ac:dyDescent="0.35"/>
    <row r="106" spans="2:3" ht="101.5" x14ac:dyDescent="0.35">
      <c r="B106" s="20" t="s">
        <v>2340</v>
      </c>
      <c r="C106" s="21" t="s">
        <v>2341</v>
      </c>
    </row>
    <row r="107" spans="2:3" ht="6" customHeight="1" x14ac:dyDescent="0.35"/>
    <row r="108" spans="2:3" ht="145" x14ac:dyDescent="0.35">
      <c r="C108" s="21" t="s">
        <v>2342</v>
      </c>
    </row>
    <row r="109" spans="2:3" ht="6" customHeight="1" x14ac:dyDescent="0.35"/>
    <row r="110" spans="2:3" ht="43.5" x14ac:dyDescent="0.35">
      <c r="C110" s="21" t="s">
        <v>2343</v>
      </c>
    </row>
    <row r="111" spans="2:3" ht="10" customHeight="1" x14ac:dyDescent="0.35"/>
    <row r="112" spans="2:3" ht="3" customHeight="1" x14ac:dyDescent="0.35">
      <c r="B112" s="23"/>
      <c r="C112" s="23"/>
    </row>
    <row r="113" spans="2:3" ht="12" customHeight="1" x14ac:dyDescent="0.35"/>
    <row r="114" spans="2:3" ht="26" customHeight="1" x14ac:dyDescent="0.35">
      <c r="B114" s="39" t="s">
        <v>2344</v>
      </c>
    </row>
    <row r="115" spans="2:3" ht="8" customHeight="1" x14ac:dyDescent="0.35"/>
    <row r="116" spans="2:3" ht="20" customHeight="1" x14ac:dyDescent="0.35">
      <c r="B116" s="29" t="s">
        <v>2345</v>
      </c>
      <c r="C116" s="40" t="s">
        <v>2346</v>
      </c>
    </row>
    <row r="117" spans="2:3" ht="116" x14ac:dyDescent="0.35">
      <c r="C117" s="21" t="s">
        <v>2347</v>
      </c>
    </row>
    <row r="118" spans="2:3" ht="10" customHeight="1" x14ac:dyDescent="0.35"/>
    <row r="119" spans="2:3" ht="20" customHeight="1" x14ac:dyDescent="0.35">
      <c r="B119" s="29" t="s">
        <v>2348</v>
      </c>
      <c r="C119" s="40" t="s">
        <v>2349</v>
      </c>
    </row>
    <row r="120" spans="2:3" ht="116" x14ac:dyDescent="0.35">
      <c r="C120" s="21" t="s">
        <v>2350</v>
      </c>
    </row>
    <row r="121" spans="2:3" ht="10" customHeight="1" x14ac:dyDescent="0.35"/>
    <row r="122" spans="2:3" ht="20" customHeight="1" x14ac:dyDescent="0.35">
      <c r="B122" s="29" t="s">
        <v>2351</v>
      </c>
      <c r="C122" s="40" t="s">
        <v>2352</v>
      </c>
    </row>
    <row r="123" spans="2:3" ht="130.5" x14ac:dyDescent="0.35">
      <c r="C123" s="21" t="s">
        <v>2353</v>
      </c>
    </row>
    <row r="124" spans="2:3" ht="10" customHeight="1" x14ac:dyDescent="0.35"/>
    <row r="125" spans="2:3" ht="20" customHeight="1" x14ac:dyDescent="0.35">
      <c r="B125" s="29" t="s">
        <v>2354</v>
      </c>
      <c r="C125" s="40" t="s">
        <v>2355</v>
      </c>
    </row>
    <row r="126" spans="2:3" ht="130.5" x14ac:dyDescent="0.35">
      <c r="C126" s="21" t="s">
        <v>2356</v>
      </c>
    </row>
    <row r="127" spans="2:3" ht="10" customHeight="1" x14ac:dyDescent="0.35"/>
    <row r="128" spans="2:3" ht="20" customHeight="1" x14ac:dyDescent="0.35">
      <c r="B128" s="29" t="s">
        <v>2357</v>
      </c>
      <c r="C128" s="40" t="s">
        <v>2358</v>
      </c>
    </row>
    <row r="129" spans="2:3" ht="116" x14ac:dyDescent="0.35">
      <c r="C129" s="21" t="s">
        <v>2359</v>
      </c>
    </row>
    <row r="130" spans="2:3" ht="10" customHeight="1" x14ac:dyDescent="0.35"/>
    <row r="131" spans="2:3" ht="20" customHeight="1" x14ac:dyDescent="0.35">
      <c r="B131" s="29" t="s">
        <v>2360</v>
      </c>
      <c r="C131" s="40" t="s">
        <v>2361</v>
      </c>
    </row>
    <row r="132" spans="2:3" ht="116" x14ac:dyDescent="0.35">
      <c r="C132" s="21" t="s">
        <v>2362</v>
      </c>
    </row>
    <row r="133" spans="2:3" ht="10" customHeight="1" x14ac:dyDescent="0.35"/>
    <row r="134" spans="2:3" ht="20" customHeight="1" x14ac:dyDescent="0.35">
      <c r="B134" s="29" t="s">
        <v>2363</v>
      </c>
      <c r="C134" s="40" t="s">
        <v>2364</v>
      </c>
    </row>
    <row r="135" spans="2:3" ht="130.5" x14ac:dyDescent="0.35">
      <c r="C135" s="21" t="s">
        <v>2365</v>
      </c>
    </row>
    <row r="136" spans="2:3" ht="10" customHeight="1" x14ac:dyDescent="0.35"/>
    <row r="137" spans="2:3" ht="20" customHeight="1" x14ac:dyDescent="0.35">
      <c r="B137" s="29" t="s">
        <v>2366</v>
      </c>
      <c r="C137" s="40" t="s">
        <v>2367</v>
      </c>
    </row>
    <row r="138" spans="2:3" ht="203" x14ac:dyDescent="0.35">
      <c r="C138" s="21" t="s">
        <v>2368</v>
      </c>
    </row>
    <row r="139" spans="2:3" ht="10" customHeight="1" x14ac:dyDescent="0.35"/>
    <row r="142" spans="2:3" ht="32" customHeight="1" x14ac:dyDescent="0.35">
      <c r="B142" s="291" t="s">
        <v>2276</v>
      </c>
      <c r="C142" s="291"/>
    </row>
  </sheetData>
  <sheetProtection password="90EA" sheet="1"/>
  <mergeCells count="1">
    <mergeCell ref="B142:C142"/>
  </mergeCells>
  <hyperlinks>
    <hyperlink ref="C5" r:id="rId1" xr:uid="{00000000-0004-0000-0000-000000000000}"/>
    <hyperlink ref="C6" r:id="rId2" xr:uid="{00000000-0004-0000-0000-000001000000}"/>
    <hyperlink ref="C37" r:id="rId3" xr:uid="{00000000-0004-0000-0000-000002000000}"/>
    <hyperlink ref="B14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5052</v>
      </c>
      <c r="B1" s="233" t="s">
        <v>0</v>
      </c>
      <c r="C1" s="233" t="s">
        <v>2529</v>
      </c>
      <c r="D1" s="233" t="s">
        <v>2530</v>
      </c>
      <c r="E1" s="233" t="s">
        <v>2535</v>
      </c>
      <c r="F1" s="233" t="s">
        <v>2536</v>
      </c>
      <c r="G1" s="233" t="s">
        <v>2537</v>
      </c>
      <c r="H1" s="233" t="s">
        <v>2538</v>
      </c>
      <c r="I1" s="233" t="s">
        <v>2539</v>
      </c>
      <c r="J1" s="233" t="s">
        <v>2540</v>
      </c>
      <c r="K1" s="233" t="s">
        <v>2541</v>
      </c>
      <c r="L1" s="233" t="s">
        <v>2542</v>
      </c>
      <c r="M1" s="233" t="s">
        <v>2543</v>
      </c>
      <c r="N1" s="233" t="s">
        <v>2544</v>
      </c>
      <c r="O1" s="233" t="s">
        <v>2545</v>
      </c>
      <c r="P1" s="233" t="s">
        <v>2546</v>
      </c>
      <c r="Q1" s="233" t="s">
        <v>2547</v>
      </c>
      <c r="R1" s="233" t="s">
        <v>2548</v>
      </c>
      <c r="S1" s="233" t="s">
        <v>2549</v>
      </c>
      <c r="T1" s="233" t="s">
        <v>2550</v>
      </c>
      <c r="U1" s="233" t="s">
        <v>2551</v>
      </c>
      <c r="V1" s="233" t="s">
        <v>2552</v>
      </c>
      <c r="W1" s="233" t="s">
        <v>2553</v>
      </c>
      <c r="X1" s="233" t="s">
        <v>2554</v>
      </c>
      <c r="Y1" s="233" t="s">
        <v>2555</v>
      </c>
      <c r="Z1" s="233" t="s">
        <v>2556</v>
      </c>
      <c r="AA1" s="233" t="s">
        <v>2557</v>
      </c>
      <c r="AB1" s="233" t="s">
        <v>2558</v>
      </c>
      <c r="AC1" s="233" t="s">
        <v>2559</v>
      </c>
      <c r="AD1" s="233" t="s">
        <v>2560</v>
      </c>
      <c r="AE1" s="233" t="s">
        <v>2561</v>
      </c>
      <c r="AF1" s="233" t="s">
        <v>2562</v>
      </c>
      <c r="AG1" s="233" t="s">
        <v>2563</v>
      </c>
      <c r="AH1" s="233" t="s">
        <v>2564</v>
      </c>
      <c r="AI1" s="233" t="s">
        <v>2565</v>
      </c>
      <c r="AJ1" s="233" t="s">
        <v>2566</v>
      </c>
      <c r="AK1" s="233" t="s">
        <v>2567</v>
      </c>
      <c r="AL1" s="233" t="s">
        <v>2568</v>
      </c>
      <c r="AM1" s="233" t="s">
        <v>2569</v>
      </c>
      <c r="AN1" s="233" t="s">
        <v>2570</v>
      </c>
      <c r="AO1" s="233" t="s">
        <v>2571</v>
      </c>
      <c r="AP1" s="233" t="s">
        <v>2572</v>
      </c>
      <c r="AQ1" s="233" t="s">
        <v>2573</v>
      </c>
      <c r="AR1" s="233" t="s">
        <v>2574</v>
      </c>
      <c r="AS1" s="234" t="s">
        <v>2575</v>
      </c>
    </row>
    <row r="2" spans="1:45" ht="60" customHeight="1" outlineLevel="1" x14ac:dyDescent="0.35">
      <c r="A2" s="226" t="s">
        <v>5053</v>
      </c>
      <c r="B2" s="213" t="s">
        <v>5054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5053</v>
      </c>
      <c r="B3" s="214" t="s">
        <v>5055</v>
      </c>
      <c r="C3" s="215" t="s">
        <v>5056</v>
      </c>
      <c r="D3" s="217" t="s">
        <v>5057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5053</v>
      </c>
      <c r="B4" s="214" t="s">
        <v>5058</v>
      </c>
      <c r="C4" s="215" t="s">
        <v>5059</v>
      </c>
      <c r="D4" s="217" t="s">
        <v>5060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5053</v>
      </c>
      <c r="B5" s="214" t="s">
        <v>5061</v>
      </c>
      <c r="C5" s="215" t="s">
        <v>5062</v>
      </c>
      <c r="D5" s="217" t="s">
        <v>5063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5053</v>
      </c>
      <c r="B6" s="214" t="s">
        <v>5064</v>
      </c>
      <c r="C6" s="215" t="s">
        <v>5065</v>
      </c>
      <c r="D6" s="217" t="s">
        <v>5066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5053</v>
      </c>
      <c r="B7" s="214" t="s">
        <v>5067</v>
      </c>
      <c r="C7" s="215" t="s">
        <v>5068</v>
      </c>
      <c r="D7" s="217" t="s">
        <v>5069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5053</v>
      </c>
      <c r="B8" s="214" t="s">
        <v>5070</v>
      </c>
      <c r="C8" s="215" t="s">
        <v>5071</v>
      </c>
      <c r="D8" s="217" t="s">
        <v>5072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5053</v>
      </c>
      <c r="B9" s="214" t="s">
        <v>5073</v>
      </c>
      <c r="C9" s="215" t="s">
        <v>5074</v>
      </c>
      <c r="D9" s="217" t="s">
        <v>5075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5053</v>
      </c>
      <c r="B10" s="214" t="s">
        <v>5076</v>
      </c>
      <c r="C10" s="215" t="s">
        <v>5077</v>
      </c>
      <c r="D10" s="217" t="s">
        <v>5078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5053</v>
      </c>
      <c r="B11" s="214" t="s">
        <v>5079</v>
      </c>
      <c r="C11" s="215" t="s">
        <v>5080</v>
      </c>
      <c r="D11" s="217" t="s">
        <v>5081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5053</v>
      </c>
      <c r="B12" s="214" t="s">
        <v>5082</v>
      </c>
      <c r="C12" s="215" t="s">
        <v>5083</v>
      </c>
      <c r="D12" s="217" t="s">
        <v>5084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5053</v>
      </c>
      <c r="B13" s="214" t="s">
        <v>5085</v>
      </c>
      <c r="C13" s="215" t="s">
        <v>5086</v>
      </c>
      <c r="D13" s="217" t="s">
        <v>5087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5053</v>
      </c>
      <c r="B14" s="214" t="s">
        <v>5088</v>
      </c>
      <c r="C14" s="215" t="s">
        <v>5089</v>
      </c>
      <c r="D14" s="217" t="s">
        <v>5090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5053</v>
      </c>
      <c r="B15" s="214" t="s">
        <v>5091</v>
      </c>
      <c r="C15" s="215" t="s">
        <v>5092</v>
      </c>
      <c r="D15" s="217" t="s">
        <v>5093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5053</v>
      </c>
      <c r="B16" s="214" t="s">
        <v>5094</v>
      </c>
      <c r="C16" s="215" t="s">
        <v>5095</v>
      </c>
      <c r="D16" s="217" t="s">
        <v>5096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5053</v>
      </c>
      <c r="B17" s="214" t="s">
        <v>5097</v>
      </c>
      <c r="C17" s="215" t="s">
        <v>5098</v>
      </c>
      <c r="D17" s="217" t="s">
        <v>5099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5053</v>
      </c>
      <c r="B18" s="214" t="s">
        <v>5100</v>
      </c>
      <c r="C18" s="215" t="s">
        <v>5101</v>
      </c>
      <c r="D18" s="217" t="s">
        <v>5102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5053</v>
      </c>
      <c r="B19" s="214" t="s">
        <v>5103</v>
      </c>
      <c r="C19" s="215" t="s">
        <v>5104</v>
      </c>
      <c r="D19" s="217" t="s">
        <v>5105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5053</v>
      </c>
      <c r="B20" s="214" t="s">
        <v>5106</v>
      </c>
      <c r="C20" s="215" t="s">
        <v>5107</v>
      </c>
      <c r="D20" s="217" t="s">
        <v>5108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5053</v>
      </c>
      <c r="B21" s="214" t="s">
        <v>5109</v>
      </c>
      <c r="C21" s="215" t="s">
        <v>5110</v>
      </c>
      <c r="D21" s="217" t="s">
        <v>5111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5053</v>
      </c>
      <c r="B22" s="214" t="s">
        <v>5112</v>
      </c>
      <c r="C22" s="215" t="s">
        <v>5113</v>
      </c>
      <c r="D22" s="217" t="s">
        <v>5114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5053</v>
      </c>
      <c r="B23" s="214" t="s">
        <v>5115</v>
      </c>
      <c r="C23" s="215" t="s">
        <v>5116</v>
      </c>
      <c r="D23" s="217" t="s">
        <v>5117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5053</v>
      </c>
      <c r="B24" s="214" t="s">
        <v>5118</v>
      </c>
      <c r="C24" s="215" t="s">
        <v>5119</v>
      </c>
      <c r="D24" s="217" t="s">
        <v>5120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5053</v>
      </c>
      <c r="B25" s="214" t="s">
        <v>5121</v>
      </c>
      <c r="C25" s="215" t="s">
        <v>5122</v>
      </c>
      <c r="D25" s="217" t="s">
        <v>5123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5053</v>
      </c>
      <c r="B26" s="214" t="s">
        <v>5124</v>
      </c>
      <c r="C26" s="215" t="s">
        <v>5125</v>
      </c>
      <c r="D26" s="217" t="s">
        <v>5126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5053</v>
      </c>
      <c r="B27" s="214" t="s">
        <v>5127</v>
      </c>
      <c r="C27" s="215" t="s">
        <v>5128</v>
      </c>
      <c r="D27" s="217" t="s">
        <v>5129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5053</v>
      </c>
      <c r="B28" s="214" t="s">
        <v>5130</v>
      </c>
      <c r="C28" s="215" t="s">
        <v>5131</v>
      </c>
      <c r="D28" s="217" t="s">
        <v>5132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5053</v>
      </c>
      <c r="B29" s="214" t="s">
        <v>5133</v>
      </c>
      <c r="C29" s="215" t="s">
        <v>5134</v>
      </c>
      <c r="D29" s="217" t="s">
        <v>5135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5053</v>
      </c>
      <c r="B30" s="214" t="s">
        <v>5136</v>
      </c>
      <c r="C30" s="215" t="s">
        <v>5137</v>
      </c>
      <c r="D30" s="217" t="s">
        <v>5138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5053</v>
      </c>
      <c r="B31" s="214" t="s">
        <v>5139</v>
      </c>
      <c r="C31" s="215" t="s">
        <v>5140</v>
      </c>
      <c r="D31" s="217" t="s">
        <v>5141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5053</v>
      </c>
      <c r="B32" s="214" t="s">
        <v>5142</v>
      </c>
      <c r="C32" s="215" t="s">
        <v>5143</v>
      </c>
      <c r="D32" s="217" t="s">
        <v>5144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5053</v>
      </c>
      <c r="B33" s="214" t="s">
        <v>5145</v>
      </c>
      <c r="C33" s="215" t="s">
        <v>5146</v>
      </c>
      <c r="D33" s="217" t="s">
        <v>5147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5053</v>
      </c>
      <c r="B34" s="214" t="s">
        <v>5148</v>
      </c>
      <c r="C34" s="215" t="s">
        <v>5149</v>
      </c>
      <c r="D34" s="217" t="s">
        <v>5150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5053</v>
      </c>
      <c r="B35" s="214" t="s">
        <v>5151</v>
      </c>
      <c r="C35" s="215" t="s">
        <v>5152</v>
      </c>
      <c r="D35" s="217" t="s">
        <v>5153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5053</v>
      </c>
      <c r="B36" s="214" t="s">
        <v>5154</v>
      </c>
      <c r="C36" s="215" t="s">
        <v>5155</v>
      </c>
      <c r="D36" s="217" t="s">
        <v>5156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5053</v>
      </c>
      <c r="B37" s="214" t="s">
        <v>5157</v>
      </c>
      <c r="C37" s="215" t="s">
        <v>5158</v>
      </c>
      <c r="D37" s="217" t="s">
        <v>5159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5053</v>
      </c>
      <c r="B38" s="214" t="s">
        <v>5160</v>
      </c>
      <c r="C38" s="215" t="s">
        <v>5161</v>
      </c>
      <c r="D38" s="217" t="s">
        <v>5162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5053</v>
      </c>
      <c r="B39" s="214" t="s">
        <v>5163</v>
      </c>
      <c r="C39" s="215" t="s">
        <v>5164</v>
      </c>
      <c r="D39" s="217" t="s">
        <v>5165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5166</v>
      </c>
      <c r="B40" s="213" t="s">
        <v>5167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5166</v>
      </c>
      <c r="B41" s="214" t="s">
        <v>5168</v>
      </c>
      <c r="C41" s="215" t="s">
        <v>5169</v>
      </c>
      <c r="D41" s="217" t="s">
        <v>5170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5166</v>
      </c>
      <c r="B42" s="214" t="s">
        <v>5171</v>
      </c>
      <c r="C42" s="215" t="s">
        <v>5172</v>
      </c>
      <c r="D42" s="217" t="s">
        <v>5173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5166</v>
      </c>
      <c r="B43" s="214" t="s">
        <v>5174</v>
      </c>
      <c r="C43" s="215" t="s">
        <v>5175</v>
      </c>
      <c r="D43" s="217" t="s">
        <v>5176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5166</v>
      </c>
      <c r="B44" s="214" t="s">
        <v>5177</v>
      </c>
      <c r="C44" s="215" t="s">
        <v>5178</v>
      </c>
      <c r="D44" s="217" t="s">
        <v>5179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5166</v>
      </c>
      <c r="B45" s="214" t="s">
        <v>5180</v>
      </c>
      <c r="C45" s="215" t="s">
        <v>5181</v>
      </c>
      <c r="D45" s="217" t="s">
        <v>5182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5166</v>
      </c>
      <c r="B46" s="214" t="s">
        <v>5183</v>
      </c>
      <c r="C46" s="215" t="s">
        <v>5184</v>
      </c>
      <c r="D46" s="217" t="s">
        <v>5185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5166</v>
      </c>
      <c r="B47" s="214" t="s">
        <v>5186</v>
      </c>
      <c r="C47" s="215" t="s">
        <v>5187</v>
      </c>
      <c r="D47" s="217" t="s">
        <v>5188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5166</v>
      </c>
      <c r="B48" s="214" t="s">
        <v>5189</v>
      </c>
      <c r="C48" s="215" t="s">
        <v>5190</v>
      </c>
      <c r="D48" s="217" t="s">
        <v>5191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5192</v>
      </c>
      <c r="B49" s="213" t="s">
        <v>5193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5192</v>
      </c>
      <c r="B50" s="214" t="s">
        <v>5194</v>
      </c>
      <c r="C50" s="215" t="s">
        <v>5195</v>
      </c>
      <c r="D50" s="217" t="s">
        <v>5196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5192</v>
      </c>
      <c r="B51" s="214" t="s">
        <v>5197</v>
      </c>
      <c r="C51" s="215" t="s">
        <v>5198</v>
      </c>
      <c r="D51" s="217" t="s">
        <v>5199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5192</v>
      </c>
      <c r="B52" s="214" t="s">
        <v>5200</v>
      </c>
      <c r="C52" s="215" t="s">
        <v>5201</v>
      </c>
      <c r="D52" s="217" t="s">
        <v>5202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5192</v>
      </c>
      <c r="B53" s="214" t="s">
        <v>5203</v>
      </c>
      <c r="C53" s="215" t="s">
        <v>5204</v>
      </c>
      <c r="D53" s="217" t="s">
        <v>5205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5192</v>
      </c>
      <c r="B54" s="214" t="s">
        <v>5206</v>
      </c>
      <c r="C54" s="215" t="s">
        <v>5207</v>
      </c>
      <c r="D54" s="217" t="s">
        <v>5208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5192</v>
      </c>
      <c r="B55" s="214" t="s">
        <v>5209</v>
      </c>
      <c r="C55" s="215" t="s">
        <v>5210</v>
      </c>
      <c r="D55" s="217" t="s">
        <v>5211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5192</v>
      </c>
      <c r="B56" s="214" t="s">
        <v>5212</v>
      </c>
      <c r="C56" s="215" t="s">
        <v>5213</v>
      </c>
      <c r="D56" s="217" t="s">
        <v>5214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5192</v>
      </c>
      <c r="B57" s="214" t="s">
        <v>5215</v>
      </c>
      <c r="C57" s="215" t="s">
        <v>5216</v>
      </c>
      <c r="D57" s="217" t="s">
        <v>5217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5192</v>
      </c>
      <c r="B58" s="214" t="s">
        <v>5218</v>
      </c>
      <c r="C58" s="215" t="s">
        <v>5219</v>
      </c>
      <c r="D58" s="217" t="s">
        <v>5220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5192</v>
      </c>
      <c r="B59" s="214" t="s">
        <v>5221</v>
      </c>
      <c r="C59" s="215" t="s">
        <v>5222</v>
      </c>
      <c r="D59" s="217" t="s">
        <v>5223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5192</v>
      </c>
      <c r="B60" s="214" t="s">
        <v>5224</v>
      </c>
      <c r="C60" s="215" t="s">
        <v>5225</v>
      </c>
      <c r="D60" s="217" t="s">
        <v>5226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5192</v>
      </c>
      <c r="B61" s="214" t="s">
        <v>5227</v>
      </c>
      <c r="C61" s="215" t="s">
        <v>5228</v>
      </c>
      <c r="D61" s="217" t="s">
        <v>5229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5192</v>
      </c>
      <c r="B62" s="214" t="s">
        <v>5230</v>
      </c>
      <c r="C62" s="215" t="s">
        <v>5231</v>
      </c>
      <c r="D62" s="217" t="s">
        <v>5232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5192</v>
      </c>
      <c r="B63" s="214" t="s">
        <v>5233</v>
      </c>
      <c r="C63" s="215" t="s">
        <v>5234</v>
      </c>
      <c r="D63" s="217" t="s">
        <v>5235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5236</v>
      </c>
      <c r="B64" s="213" t="s">
        <v>5237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5236</v>
      </c>
      <c r="B65" s="214" t="s">
        <v>5238</v>
      </c>
      <c r="C65" s="215" t="s">
        <v>5239</v>
      </c>
      <c r="D65" s="217" t="s">
        <v>5240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5236</v>
      </c>
      <c r="B66" s="214" t="s">
        <v>5241</v>
      </c>
      <c r="C66" s="215" t="s">
        <v>5242</v>
      </c>
      <c r="D66" s="217" t="s">
        <v>5243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5236</v>
      </c>
      <c r="B67" s="214" t="s">
        <v>5244</v>
      </c>
      <c r="C67" s="215" t="s">
        <v>5245</v>
      </c>
      <c r="D67" s="217" t="s">
        <v>5246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5236</v>
      </c>
      <c r="B68" s="214" t="s">
        <v>5247</v>
      </c>
      <c r="C68" s="215" t="s">
        <v>5248</v>
      </c>
      <c r="D68" s="217" t="s">
        <v>5249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5236</v>
      </c>
      <c r="B69" s="214" t="s">
        <v>5250</v>
      </c>
      <c r="C69" s="215" t="s">
        <v>5251</v>
      </c>
      <c r="D69" s="217" t="s">
        <v>5252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5236</v>
      </c>
      <c r="B70" s="214" t="s">
        <v>5253</v>
      </c>
      <c r="C70" s="215" t="s">
        <v>5254</v>
      </c>
      <c r="D70" s="217" t="s">
        <v>5255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5236</v>
      </c>
      <c r="B71" s="214" t="s">
        <v>5256</v>
      </c>
      <c r="C71" s="215" t="s">
        <v>5257</v>
      </c>
      <c r="D71" s="217" t="s">
        <v>5258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5236</v>
      </c>
      <c r="B72" s="214" t="s">
        <v>5259</v>
      </c>
      <c r="C72" s="215" t="s">
        <v>5260</v>
      </c>
      <c r="D72" s="217" t="s">
        <v>5261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5236</v>
      </c>
      <c r="B73" s="214" t="s">
        <v>5262</v>
      </c>
      <c r="C73" s="215" t="s">
        <v>5263</v>
      </c>
      <c r="D73" s="217" t="s">
        <v>5264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5236</v>
      </c>
      <c r="B74" s="214" t="s">
        <v>5265</v>
      </c>
      <c r="C74" s="215" t="s">
        <v>5266</v>
      </c>
      <c r="D74" s="217" t="s">
        <v>5267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5236</v>
      </c>
      <c r="B75" s="214" t="s">
        <v>5268</v>
      </c>
      <c r="C75" s="215" t="s">
        <v>5269</v>
      </c>
      <c r="D75" s="217" t="s">
        <v>5270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5236</v>
      </c>
      <c r="B76" s="214" t="s">
        <v>5271</v>
      </c>
      <c r="C76" s="215" t="s">
        <v>5272</v>
      </c>
      <c r="D76" s="217" t="s">
        <v>5273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5236</v>
      </c>
      <c r="B77" s="214" t="s">
        <v>5274</v>
      </c>
      <c r="C77" s="215" t="s">
        <v>5275</v>
      </c>
      <c r="D77" s="217" t="s">
        <v>5276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5236</v>
      </c>
      <c r="B78" s="214" t="s">
        <v>5277</v>
      </c>
      <c r="C78" s="215" t="s">
        <v>5278</v>
      </c>
      <c r="D78" s="217" t="s">
        <v>5279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5236</v>
      </c>
      <c r="B79" s="214" t="s">
        <v>5280</v>
      </c>
      <c r="C79" s="215" t="s">
        <v>5281</v>
      </c>
      <c r="D79" s="217" t="s">
        <v>5282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5236</v>
      </c>
      <c r="B80" s="214" t="s">
        <v>5283</v>
      </c>
      <c r="C80" s="215" t="s">
        <v>5284</v>
      </c>
      <c r="D80" s="217" t="s">
        <v>5285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5236</v>
      </c>
      <c r="B81" s="214" t="s">
        <v>5286</v>
      </c>
      <c r="C81" s="215" t="s">
        <v>5287</v>
      </c>
      <c r="D81" s="217" t="s">
        <v>5288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5236</v>
      </c>
      <c r="B82" s="214" t="s">
        <v>5289</v>
      </c>
      <c r="C82" s="215" t="s">
        <v>5290</v>
      </c>
      <c r="D82" s="217" t="s">
        <v>5291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5236</v>
      </c>
      <c r="B83" s="214" t="s">
        <v>5292</v>
      </c>
      <c r="C83" s="215" t="s">
        <v>5293</v>
      </c>
      <c r="D83" s="217" t="s">
        <v>5294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5236</v>
      </c>
      <c r="B84" s="214" t="s">
        <v>5295</v>
      </c>
      <c r="C84" s="215" t="s">
        <v>5296</v>
      </c>
      <c r="D84" s="217" t="s">
        <v>5297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5236</v>
      </c>
      <c r="B85" s="214" t="s">
        <v>5298</v>
      </c>
      <c r="C85" s="215" t="s">
        <v>5299</v>
      </c>
      <c r="D85" s="217" t="s">
        <v>5300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5236</v>
      </c>
      <c r="B86" s="214" t="s">
        <v>5301</v>
      </c>
      <c r="C86" s="215" t="s">
        <v>5302</v>
      </c>
      <c r="D86" s="217" t="s">
        <v>5303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5236</v>
      </c>
      <c r="B87" s="214" t="s">
        <v>5304</v>
      </c>
      <c r="C87" s="215" t="s">
        <v>5305</v>
      </c>
      <c r="D87" s="217" t="s">
        <v>5306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5236</v>
      </c>
      <c r="B88" s="214" t="s">
        <v>5307</v>
      </c>
      <c r="C88" s="215" t="s">
        <v>5308</v>
      </c>
      <c r="D88" s="217" t="s">
        <v>5309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5236</v>
      </c>
      <c r="B89" s="214" t="s">
        <v>5310</v>
      </c>
      <c r="C89" s="215" t="s">
        <v>5311</v>
      </c>
      <c r="D89" s="217" t="s">
        <v>5312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5236</v>
      </c>
      <c r="B90" s="214" t="s">
        <v>5313</v>
      </c>
      <c r="C90" s="215" t="s">
        <v>5314</v>
      </c>
      <c r="D90" s="217" t="s">
        <v>5315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5236</v>
      </c>
      <c r="B91" s="214" t="s">
        <v>5316</v>
      </c>
      <c r="C91" s="215" t="s">
        <v>5317</v>
      </c>
      <c r="D91" s="217" t="s">
        <v>5318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5236</v>
      </c>
      <c r="B92" s="214" t="s">
        <v>5319</v>
      </c>
      <c r="C92" s="215" t="s">
        <v>5320</v>
      </c>
      <c r="D92" s="217" t="s">
        <v>5321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5236</v>
      </c>
      <c r="B93" s="214" t="s">
        <v>5322</v>
      </c>
      <c r="C93" s="215" t="s">
        <v>5323</v>
      </c>
      <c r="D93" s="217" t="s">
        <v>5324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5236</v>
      </c>
      <c r="B94" s="214" t="s">
        <v>5325</v>
      </c>
      <c r="C94" s="215" t="s">
        <v>5326</v>
      </c>
      <c r="D94" s="217" t="s">
        <v>5327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5236</v>
      </c>
      <c r="B95" s="214" t="s">
        <v>5328</v>
      </c>
      <c r="C95" s="215" t="s">
        <v>5329</v>
      </c>
      <c r="D95" s="217" t="s">
        <v>5330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5236</v>
      </c>
      <c r="B96" s="214" t="s">
        <v>5331</v>
      </c>
      <c r="C96" s="215" t="s">
        <v>5332</v>
      </c>
      <c r="D96" s="217" t="s">
        <v>5333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5236</v>
      </c>
      <c r="B97" s="214" t="s">
        <v>5334</v>
      </c>
      <c r="C97" s="215" t="s">
        <v>5335</v>
      </c>
      <c r="D97" s="217" t="s">
        <v>5336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5236</v>
      </c>
      <c r="B98" s="221" t="s">
        <v>5337</v>
      </c>
      <c r="C98" s="222" t="s">
        <v>5338</v>
      </c>
      <c r="D98" s="223" t="s">
        <v>5339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2276</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IFERROR(INDEX('Recommendations'!$H$2:$H$487, MATCH(F2,'Recommendations'!$A$2:$A$487,0))="Implemented", FALSE))</xm:f>
            <x14:dxf>
              <font>
                <color rgb="FF000000"/>
              </font>
              <fill>
                <patternFill>
                  <bgColor rgb="FF3C7D22"/>
                </patternFill>
              </fill>
            </x14:dxf>
          </x14:cfRule>
          <x14:cfRule type="expression" priority="2" id="{00000000-000E-0000-0900-000002000000}">
            <xm:f>AND(F2&lt;&gt;"", IFERROR(INDEX('Recommendations'!$H$2:$H$487, MATCH(F2,'Recommendations'!$A$2:$A$487,0))="Compensated", FALSE))</xm:f>
            <x14:dxf>
              <font>
                <color rgb="FF000000"/>
              </font>
              <fill>
                <patternFill>
                  <bgColor rgb="FFC6E0B4"/>
                </patternFill>
              </fill>
            </x14:dxf>
          </x14:cfRule>
          <x14:cfRule type="expression" priority="3" id="{00000000-000E-0000-0900-000003000000}">
            <xm:f>AND(F2&lt;&gt;"", IFERROR(INDEX('Recommendations'!$H$2:$H$487, MATCH(F2,'Recommendations'!$A$2:$A$487,0))="Testing", FALSE))</xm:f>
            <x14:dxf>
              <font>
                <color rgb="FF000000"/>
              </font>
              <fill>
                <patternFill>
                  <bgColor rgb="FFFFC000"/>
                </patternFill>
              </fill>
            </x14:dxf>
          </x14:cfRule>
          <x14:cfRule type="expression" priority="4" id="{00000000-000E-0000-0900-000004000000}">
            <xm:f>AND(F2&lt;&gt;"", IFERROR(INDEX('Recommendations'!$H$2:$H$487, MATCH(F2,'Recommendations'!$A$2:$A$487,0))="Failed", FALSE))</xm:f>
            <x14:dxf>
              <font>
                <color rgb="FF000000"/>
              </font>
              <fill>
                <patternFill>
                  <bgColor rgb="FFD82891"/>
                </patternFill>
              </fill>
            </x14:dxf>
          </x14:cfRule>
          <x14:cfRule type="expression" priority="5" id="{00000000-000E-0000-0900-000005000000}">
            <xm:f>AND(F2&lt;&gt;"", IFERROR(INDEX('Recommendations'!$H$2:$H$487, MATCH(F2,'Recommendations'!$A$2:$A$487,0))="Risk Accepted", FALSE))</xm:f>
            <x14:dxf>
              <font>
                <color rgb="FF000000"/>
              </font>
              <fill>
                <patternFill>
                  <bgColor rgb="FFD9D9D9"/>
                </patternFill>
              </fill>
            </x14:dxf>
          </x14:cfRule>
          <x14:cfRule type="expression" priority="6" id="{00000000-000E-0000-0900-000006000000}">
            <xm:f>AND(F2&lt;&gt;"", IFERROR(INDEX('Recommendations'!$H$2:$H$487, MATCH(F2,'Recommendations'!$A$2:$A$487,0))="N/A",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5340</v>
      </c>
      <c r="C1" s="256" t="s">
        <v>5341</v>
      </c>
      <c r="D1" s="256" t="s">
        <v>5342</v>
      </c>
      <c r="E1" s="256" t="s">
        <v>5343</v>
      </c>
      <c r="F1" s="256" t="s">
        <v>4169</v>
      </c>
      <c r="G1" s="256" t="s">
        <v>5344</v>
      </c>
      <c r="H1" s="256" t="s">
        <v>5345</v>
      </c>
      <c r="I1" s="256" t="s">
        <v>5346</v>
      </c>
      <c r="J1" s="256" t="s">
        <v>11</v>
      </c>
      <c r="K1" s="256" t="s">
        <v>2535</v>
      </c>
      <c r="L1" s="256" t="s">
        <v>2536</v>
      </c>
      <c r="M1" s="256" t="s">
        <v>2537</v>
      </c>
      <c r="N1" s="256" t="s">
        <v>2538</v>
      </c>
      <c r="O1" s="256" t="s">
        <v>2539</v>
      </c>
      <c r="P1" s="256" t="s">
        <v>2540</v>
      </c>
      <c r="Q1" s="256" t="s">
        <v>2541</v>
      </c>
      <c r="R1" s="256" t="s">
        <v>2542</v>
      </c>
      <c r="S1" s="256" t="s">
        <v>2543</v>
      </c>
      <c r="T1" s="256" t="s">
        <v>2544</v>
      </c>
      <c r="U1" s="256" t="s">
        <v>2545</v>
      </c>
      <c r="V1" s="256" t="s">
        <v>2546</v>
      </c>
      <c r="W1" s="256" t="s">
        <v>2547</v>
      </c>
      <c r="X1" s="256" t="s">
        <v>2548</v>
      </c>
      <c r="Y1" s="256" t="s">
        <v>2549</v>
      </c>
      <c r="Z1" s="256" t="s">
        <v>2550</v>
      </c>
      <c r="AA1" s="256" t="s">
        <v>2551</v>
      </c>
      <c r="AB1" s="256" t="s">
        <v>2552</v>
      </c>
      <c r="AC1" s="256" t="s">
        <v>2553</v>
      </c>
      <c r="AD1" s="256" t="s">
        <v>2554</v>
      </c>
      <c r="AE1" s="256" t="s">
        <v>2555</v>
      </c>
      <c r="AF1" s="256" t="s">
        <v>2556</v>
      </c>
      <c r="AG1" s="256" t="s">
        <v>2557</v>
      </c>
      <c r="AH1" s="256" t="s">
        <v>2558</v>
      </c>
      <c r="AI1" s="256" t="s">
        <v>2559</v>
      </c>
      <c r="AJ1" s="256" t="s">
        <v>2560</v>
      </c>
      <c r="AK1" s="256" t="s">
        <v>2561</v>
      </c>
      <c r="AL1" s="256" t="s">
        <v>2562</v>
      </c>
      <c r="AM1" s="256" t="s">
        <v>2563</v>
      </c>
      <c r="AN1" s="256" t="s">
        <v>2564</v>
      </c>
      <c r="AO1" s="256" t="s">
        <v>2565</v>
      </c>
      <c r="AP1" s="256" t="s">
        <v>2566</v>
      </c>
      <c r="AQ1" s="256" t="s">
        <v>2567</v>
      </c>
      <c r="AR1" s="256" t="s">
        <v>2568</v>
      </c>
      <c r="AS1" s="256" t="s">
        <v>2569</v>
      </c>
      <c r="AT1" s="256" t="s">
        <v>2570</v>
      </c>
      <c r="AU1" s="256" t="s">
        <v>2571</v>
      </c>
      <c r="AV1" s="256" t="s">
        <v>2572</v>
      </c>
      <c r="AW1" s="256" t="s">
        <v>2573</v>
      </c>
      <c r="AX1" s="256" t="s">
        <v>2574</v>
      </c>
      <c r="AY1" s="257" t="s">
        <v>2575</v>
      </c>
    </row>
    <row r="2" spans="1:51" ht="60" customHeight="1" outlineLevel="1" x14ac:dyDescent="0.35">
      <c r="A2" s="247" t="s">
        <v>5347</v>
      </c>
      <c r="B2" s="235" t="s">
        <v>5348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2578</v>
      </c>
      <c r="B3" s="236" t="s">
        <v>5349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5350</v>
      </c>
      <c r="B4" s="237" t="s">
        <v>5351</v>
      </c>
      <c r="C4" s="237" t="s">
        <v>5352</v>
      </c>
      <c r="D4" s="237" t="s">
        <v>5353</v>
      </c>
      <c r="E4" s="237" t="s">
        <v>5354</v>
      </c>
      <c r="F4" s="237" t="s">
        <v>21</v>
      </c>
      <c r="G4" s="237" t="s">
        <v>21</v>
      </c>
      <c r="H4" s="237" t="s">
        <v>5355</v>
      </c>
      <c r="I4" s="237" t="s">
        <v>21</v>
      </c>
      <c r="J4" s="237" t="s">
        <v>5356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5357</v>
      </c>
      <c r="B5" s="237" t="s">
        <v>5358</v>
      </c>
      <c r="C5" s="237" t="s">
        <v>5359</v>
      </c>
      <c r="D5" s="237" t="s">
        <v>5360</v>
      </c>
      <c r="E5" s="237" t="s">
        <v>5361</v>
      </c>
      <c r="F5" s="237" t="s">
        <v>5362</v>
      </c>
      <c r="G5" s="237" t="s">
        <v>21</v>
      </c>
      <c r="H5" s="237" t="s">
        <v>5363</v>
      </c>
      <c r="I5" s="237" t="s">
        <v>21</v>
      </c>
      <c r="J5" s="237" t="s">
        <v>5364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2584</v>
      </c>
      <c r="B6" s="236" t="s">
        <v>5365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5366</v>
      </c>
      <c r="B7" s="237" t="s">
        <v>5367</v>
      </c>
      <c r="C7" s="237" t="s">
        <v>5368</v>
      </c>
      <c r="D7" s="237" t="s">
        <v>5369</v>
      </c>
      <c r="E7" s="237" t="s">
        <v>5361</v>
      </c>
      <c r="F7" s="237" t="s">
        <v>5370</v>
      </c>
      <c r="G7" s="237" t="s">
        <v>21</v>
      </c>
      <c r="H7" s="237" t="s">
        <v>5371</v>
      </c>
      <c r="I7" s="237" t="s">
        <v>21</v>
      </c>
      <c r="J7" s="237" t="s">
        <v>5372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5373</v>
      </c>
      <c r="B8" s="237" t="s">
        <v>5374</v>
      </c>
      <c r="C8" s="237" t="s">
        <v>5375</v>
      </c>
      <c r="D8" s="237" t="s">
        <v>5376</v>
      </c>
      <c r="E8" s="237" t="s">
        <v>21</v>
      </c>
      <c r="F8" s="237" t="s">
        <v>21</v>
      </c>
      <c r="G8" s="237" t="s">
        <v>21</v>
      </c>
      <c r="H8" s="237" t="s">
        <v>5377</v>
      </c>
      <c r="I8" s="237" t="s">
        <v>5378</v>
      </c>
      <c r="J8" s="237" t="s">
        <v>5379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5380</v>
      </c>
      <c r="B9" s="237" t="s">
        <v>5381</v>
      </c>
      <c r="C9" s="237" t="s">
        <v>5382</v>
      </c>
      <c r="D9" s="237" t="s">
        <v>5383</v>
      </c>
      <c r="E9" s="237" t="s">
        <v>21</v>
      </c>
      <c r="F9" s="237" t="s">
        <v>21</v>
      </c>
      <c r="G9" s="237" t="s">
        <v>21</v>
      </c>
      <c r="H9" s="237" t="s">
        <v>5384</v>
      </c>
      <c r="I9" s="237" t="s">
        <v>5385</v>
      </c>
      <c r="J9" s="237" t="s">
        <v>5386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5387</v>
      </c>
      <c r="B10" s="237" t="s">
        <v>5388</v>
      </c>
      <c r="C10" s="237" t="s">
        <v>5389</v>
      </c>
      <c r="D10" s="237" t="s">
        <v>5390</v>
      </c>
      <c r="E10" s="237" t="s">
        <v>21</v>
      </c>
      <c r="F10" s="237" t="s">
        <v>21</v>
      </c>
      <c r="G10" s="237" t="s">
        <v>21</v>
      </c>
      <c r="H10" s="237" t="s">
        <v>5391</v>
      </c>
      <c r="I10" s="237" t="s">
        <v>5392</v>
      </c>
      <c r="J10" s="237" t="s">
        <v>5393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5394</v>
      </c>
      <c r="B11" s="237" t="s">
        <v>5395</v>
      </c>
      <c r="C11" s="237" t="s">
        <v>5396</v>
      </c>
      <c r="D11" s="237" t="s">
        <v>5397</v>
      </c>
      <c r="E11" s="237" t="s">
        <v>21</v>
      </c>
      <c r="F11" s="237" t="s">
        <v>21</v>
      </c>
      <c r="G11" s="237" t="s">
        <v>21</v>
      </c>
      <c r="H11" s="237" t="s">
        <v>5398</v>
      </c>
      <c r="I11" s="237" t="s">
        <v>21</v>
      </c>
      <c r="J11" s="237" t="s">
        <v>5399</v>
      </c>
      <c r="K11" s="240">
        <f>IF(COUNTIF(L11:AY11,"&lt;&gt;")=0,"",SUMPRODUCT(((Recommendations[ImplStatus]="Implemented")+(Recommendations[ImplStatus]="Compensated"))*ISNUMBER(MATCH(Recommendations[Id],L11:AY11,0)))/COUNTIF(L11:AY11,"&lt;&gt;"))</f>
        <v>0</v>
      </c>
      <c r="L11" s="243" t="s">
        <v>465</v>
      </c>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5400</v>
      </c>
      <c r="B12" s="237" t="s">
        <v>5401</v>
      </c>
      <c r="C12" s="237" t="s">
        <v>5402</v>
      </c>
      <c r="D12" s="237" t="s">
        <v>5403</v>
      </c>
      <c r="E12" s="237" t="s">
        <v>21</v>
      </c>
      <c r="F12" s="237" t="s">
        <v>21</v>
      </c>
      <c r="G12" s="237" t="s">
        <v>5404</v>
      </c>
      <c r="H12" s="237" t="s">
        <v>5405</v>
      </c>
      <c r="I12" s="237" t="s">
        <v>21</v>
      </c>
      <c r="J12" s="237" t="s">
        <v>5406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5407</v>
      </c>
      <c r="B13" s="237" t="s">
        <v>5408</v>
      </c>
      <c r="C13" s="237" t="s">
        <v>5409</v>
      </c>
      <c r="D13" s="237" t="s">
        <v>5410</v>
      </c>
      <c r="E13" s="237" t="s">
        <v>21</v>
      </c>
      <c r="F13" s="237" t="s">
        <v>21</v>
      </c>
      <c r="G13" s="237" t="s">
        <v>21</v>
      </c>
      <c r="H13" s="237" t="s">
        <v>5411</v>
      </c>
      <c r="I13" s="237" t="s">
        <v>21</v>
      </c>
      <c r="J13" s="237" t="s">
        <v>5412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5413</v>
      </c>
      <c r="B14" s="237" t="s">
        <v>5414</v>
      </c>
      <c r="C14" s="237" t="s">
        <v>5415</v>
      </c>
      <c r="D14" s="237" t="s">
        <v>5416</v>
      </c>
      <c r="E14" s="237" t="s">
        <v>21</v>
      </c>
      <c r="F14" s="237" t="s">
        <v>5417</v>
      </c>
      <c r="G14" s="237" t="s">
        <v>21</v>
      </c>
      <c r="H14" s="237" t="s">
        <v>5418</v>
      </c>
      <c r="I14" s="237" t="s">
        <v>5419</v>
      </c>
      <c r="J14" s="237" t="s">
        <v>5420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2589</v>
      </c>
      <c r="B15" s="236" t="s">
        <v>5421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5422</v>
      </c>
      <c r="B16" s="237" t="s">
        <v>5423</v>
      </c>
      <c r="C16" s="237" t="s">
        <v>5424</v>
      </c>
      <c r="D16" s="237" t="s">
        <v>5416</v>
      </c>
      <c r="E16" s="237" t="s">
        <v>21</v>
      </c>
      <c r="F16" s="237" t="s">
        <v>5425</v>
      </c>
      <c r="G16" s="237" t="s">
        <v>21</v>
      </c>
      <c r="H16" s="237" t="s">
        <v>5426</v>
      </c>
      <c r="I16" s="237" t="s">
        <v>21</v>
      </c>
      <c r="J16" s="237" t="s">
        <v>5427</v>
      </c>
      <c r="K16" s="240">
        <f>IF(COUNTIF(L16:AY16,"&lt;&gt;")=0,"",SUMPRODUCT(((Recommendations[ImplStatus]="Implemented")+(Recommendations[ImplStatus]="Compensated"))*ISNUMBER(MATCH(Recommendations[Id],L16:AY16,0)))/COUNTIF(L16:AY16,"&lt;&gt;"))</f>
        <v>0</v>
      </c>
      <c r="L16" s="243" t="s">
        <v>341</v>
      </c>
      <c r="M16" s="243" t="s">
        <v>465</v>
      </c>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5428</v>
      </c>
      <c r="B17" s="237" t="s">
        <v>5429</v>
      </c>
      <c r="C17" s="237" t="s">
        <v>5430</v>
      </c>
      <c r="D17" s="237" t="s">
        <v>5431</v>
      </c>
      <c r="E17" s="237" t="s">
        <v>21</v>
      </c>
      <c r="F17" s="237" t="s">
        <v>5425</v>
      </c>
      <c r="G17" s="237" t="s">
        <v>21</v>
      </c>
      <c r="H17" s="237" t="s">
        <v>5432</v>
      </c>
      <c r="I17" s="237" t="s">
        <v>21</v>
      </c>
      <c r="J17" s="237" t="s">
        <v>5433</v>
      </c>
      <c r="K17" s="240">
        <f>IF(COUNTIF(L17:AY17,"&lt;&gt;")=0,"",SUMPRODUCT(((Recommendations[ImplStatus]="Implemented")+(Recommendations[ImplStatus]="Compensated"))*ISNUMBER(MATCH(Recommendations[Id],L17:AY17,0)))/COUNTIF(L17:AY17,"&lt;&gt;"))</f>
        <v>0</v>
      </c>
      <c r="L17" s="243" t="s">
        <v>341</v>
      </c>
      <c r="M17" s="243" t="s">
        <v>1203</v>
      </c>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5434</v>
      </c>
      <c r="B18" s="237" t="s">
        <v>5435</v>
      </c>
      <c r="C18" s="237" t="s">
        <v>5436</v>
      </c>
      <c r="D18" s="237" t="s">
        <v>21</v>
      </c>
      <c r="E18" s="237" t="s">
        <v>21</v>
      </c>
      <c r="F18" s="237" t="s">
        <v>21</v>
      </c>
      <c r="G18" s="237" t="s">
        <v>21</v>
      </c>
      <c r="H18" s="237" t="s">
        <v>5437</v>
      </c>
      <c r="I18" s="237" t="s">
        <v>21</v>
      </c>
      <c r="J18" s="237" t="s">
        <v>5438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2594</v>
      </c>
      <c r="B19" s="236" t="s">
        <v>5439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5440</v>
      </c>
      <c r="B20" s="237" t="s">
        <v>5441</v>
      </c>
      <c r="C20" s="237" t="s">
        <v>5442</v>
      </c>
      <c r="D20" s="237" t="s">
        <v>5443</v>
      </c>
      <c r="E20" s="237" t="s">
        <v>21</v>
      </c>
      <c r="F20" s="237" t="s">
        <v>5444</v>
      </c>
      <c r="G20" s="237" t="s">
        <v>21</v>
      </c>
      <c r="H20" s="237" t="s">
        <v>5445</v>
      </c>
      <c r="I20" s="237" t="s">
        <v>21</v>
      </c>
      <c r="J20" s="237" t="s">
        <v>5446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5447</v>
      </c>
      <c r="B21" s="237" t="s">
        <v>5448</v>
      </c>
      <c r="C21" s="237" t="s">
        <v>5449</v>
      </c>
      <c r="D21" s="237" t="s">
        <v>5450</v>
      </c>
      <c r="E21" s="237" t="s">
        <v>5451</v>
      </c>
      <c r="F21" s="237" t="s">
        <v>21</v>
      </c>
      <c r="G21" s="237" t="s">
        <v>21</v>
      </c>
      <c r="H21" s="237" t="s">
        <v>5452</v>
      </c>
      <c r="I21" s="237" t="s">
        <v>5453</v>
      </c>
      <c r="J21" s="237" t="s">
        <v>5454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5455</v>
      </c>
      <c r="B22" s="237" t="s">
        <v>5456</v>
      </c>
      <c r="C22" s="237" t="s">
        <v>5457</v>
      </c>
      <c r="D22" s="237" t="s">
        <v>5458</v>
      </c>
      <c r="E22" s="237" t="s">
        <v>21</v>
      </c>
      <c r="F22" s="237" t="s">
        <v>5459</v>
      </c>
      <c r="G22" s="237" t="s">
        <v>21</v>
      </c>
      <c r="H22" s="237" t="s">
        <v>5460</v>
      </c>
      <c r="I22" s="237" t="s">
        <v>21</v>
      </c>
      <c r="J22" s="237" t="s">
        <v>5461</v>
      </c>
      <c r="K22" s="240">
        <f>IF(COUNTIF(L22:AY22,"&lt;&gt;")=0,"",SUMPRODUCT(((Recommendations[ImplStatus]="Implemented")+(Recommendations[ImplStatus]="Compensated"))*ISNUMBER(MATCH(Recommendations[Id],L22:AY22,0)))/COUNTIF(L22:AY22,"&lt;&gt;"))</f>
        <v>0</v>
      </c>
      <c r="L22" s="243" t="s">
        <v>351</v>
      </c>
      <c r="M22" s="243" t="s">
        <v>356</v>
      </c>
      <c r="N22" s="243" t="s">
        <v>1158</v>
      </c>
      <c r="O22" s="243" t="s">
        <v>1163</v>
      </c>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5462</v>
      </c>
      <c r="B23" s="237" t="s">
        <v>5463</v>
      </c>
      <c r="C23" s="237" t="s">
        <v>5464</v>
      </c>
      <c r="D23" s="237" t="s">
        <v>5465</v>
      </c>
      <c r="E23" s="237" t="s">
        <v>21</v>
      </c>
      <c r="F23" s="237" t="s">
        <v>21</v>
      </c>
      <c r="G23" s="237" t="s">
        <v>21</v>
      </c>
      <c r="H23" s="237" t="s">
        <v>5466</v>
      </c>
      <c r="I23" s="237" t="s">
        <v>5467</v>
      </c>
      <c r="J23" s="237" t="s">
        <v>5468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5469</v>
      </c>
      <c r="B24" s="237" t="s">
        <v>5470</v>
      </c>
      <c r="C24" s="237" t="s">
        <v>5471</v>
      </c>
      <c r="D24" s="237" t="s">
        <v>5465</v>
      </c>
      <c r="E24" s="237" t="s">
        <v>21</v>
      </c>
      <c r="F24" s="237" t="s">
        <v>5472</v>
      </c>
      <c r="G24" s="237" t="s">
        <v>21</v>
      </c>
      <c r="H24" s="237" t="s">
        <v>5473</v>
      </c>
      <c r="I24" s="237" t="s">
        <v>21</v>
      </c>
      <c r="J24" s="237" t="s">
        <v>5474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2598</v>
      </c>
      <c r="B25" s="236" t="s">
        <v>5475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5476</v>
      </c>
      <c r="B26" s="237" t="s">
        <v>5477</v>
      </c>
      <c r="C26" s="237" t="s">
        <v>5478</v>
      </c>
      <c r="D26" s="237" t="s">
        <v>5479</v>
      </c>
      <c r="E26" s="237" t="s">
        <v>21</v>
      </c>
      <c r="F26" s="237" t="s">
        <v>5480</v>
      </c>
      <c r="G26" s="237" t="s">
        <v>21</v>
      </c>
      <c r="H26" s="237" t="s">
        <v>5481</v>
      </c>
      <c r="I26" s="237" t="s">
        <v>21</v>
      </c>
      <c r="J26" s="237" t="s">
        <v>5482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5483</v>
      </c>
      <c r="B27" s="235" t="s">
        <v>5484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2604</v>
      </c>
      <c r="B28" s="236" t="s">
        <v>5485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5486</v>
      </c>
      <c r="B29" s="237" t="s">
        <v>5487</v>
      </c>
      <c r="C29" s="237" t="s">
        <v>5488</v>
      </c>
      <c r="D29" s="237" t="s">
        <v>5489</v>
      </c>
      <c r="E29" s="237" t="s">
        <v>5490</v>
      </c>
      <c r="F29" s="237" t="s">
        <v>21</v>
      </c>
      <c r="G29" s="237" t="s">
        <v>21</v>
      </c>
      <c r="H29" s="237" t="s">
        <v>5491</v>
      </c>
      <c r="I29" s="237" t="s">
        <v>21</v>
      </c>
      <c r="J29" s="237" t="s">
        <v>5492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5493</v>
      </c>
      <c r="B30" s="237" t="s">
        <v>5494</v>
      </c>
      <c r="C30" s="237" t="s">
        <v>5359</v>
      </c>
      <c r="D30" s="237" t="s">
        <v>5360</v>
      </c>
      <c r="E30" s="237" t="s">
        <v>21</v>
      </c>
      <c r="F30" s="237" t="s">
        <v>5362</v>
      </c>
      <c r="G30" s="237" t="s">
        <v>21</v>
      </c>
      <c r="H30" s="237" t="s">
        <v>5495</v>
      </c>
      <c r="I30" s="237" t="s">
        <v>21</v>
      </c>
      <c r="J30" s="237" t="s">
        <v>5496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2609</v>
      </c>
      <c r="B31" s="236" t="s">
        <v>5497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5498</v>
      </c>
      <c r="B32" s="237" t="s">
        <v>5499</v>
      </c>
      <c r="C32" s="237" t="s">
        <v>5500</v>
      </c>
      <c r="D32" s="237" t="s">
        <v>5501</v>
      </c>
      <c r="E32" s="237" t="s">
        <v>21</v>
      </c>
      <c r="F32" s="237" t="s">
        <v>21</v>
      </c>
      <c r="G32" s="237" t="s">
        <v>5502</v>
      </c>
      <c r="H32" s="237" t="s">
        <v>5503</v>
      </c>
      <c r="I32" s="237" t="s">
        <v>21</v>
      </c>
      <c r="J32" s="237" t="s">
        <v>5504</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5505</v>
      </c>
      <c r="B33" s="237" t="s">
        <v>5506</v>
      </c>
      <c r="C33" s="237" t="s">
        <v>5507</v>
      </c>
      <c r="D33" s="237" t="s">
        <v>5508</v>
      </c>
      <c r="E33" s="237" t="s">
        <v>21</v>
      </c>
      <c r="F33" s="237" t="s">
        <v>5509</v>
      </c>
      <c r="G33" s="237" t="s">
        <v>21</v>
      </c>
      <c r="H33" s="237" t="s">
        <v>5510</v>
      </c>
      <c r="I33" s="237" t="s">
        <v>5511</v>
      </c>
      <c r="J33" s="237" t="s">
        <v>5512</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5513</v>
      </c>
      <c r="B34" s="237" t="s">
        <v>5514</v>
      </c>
      <c r="C34" s="237" t="s">
        <v>5515</v>
      </c>
      <c r="D34" s="237" t="s">
        <v>5516</v>
      </c>
      <c r="E34" s="237" t="s">
        <v>21</v>
      </c>
      <c r="F34" s="237" t="s">
        <v>21</v>
      </c>
      <c r="G34" s="237" t="s">
        <v>21</v>
      </c>
      <c r="H34" s="237" t="s">
        <v>5517</v>
      </c>
      <c r="I34" s="237" t="s">
        <v>21</v>
      </c>
      <c r="J34" s="237" t="s">
        <v>5518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5519</v>
      </c>
      <c r="B35" s="237" t="s">
        <v>5520</v>
      </c>
      <c r="C35" s="237" t="s">
        <v>5521</v>
      </c>
      <c r="D35" s="237" t="s">
        <v>5522</v>
      </c>
      <c r="E35" s="237" t="s">
        <v>21</v>
      </c>
      <c r="F35" s="237" t="s">
        <v>5523</v>
      </c>
      <c r="G35" s="237" t="s">
        <v>21</v>
      </c>
      <c r="H35" s="237" t="s">
        <v>5524</v>
      </c>
      <c r="I35" s="237" t="s">
        <v>21</v>
      </c>
      <c r="J35" s="237" t="s">
        <v>5525</v>
      </c>
      <c r="K35" s="240">
        <f>IF(COUNTIF(L35:AY35,"&lt;&gt;")=0,"",SUMPRODUCT(((Recommendations[ImplStatus]="Implemented")+(Recommendations[ImplStatus]="Compensated"))*ISNUMBER(MATCH(Recommendations[Id],L35:AY35,0)))/COUNTIF(L35:AY35,"&lt;&gt;"))</f>
        <v>0</v>
      </c>
      <c r="L35" s="243" t="s">
        <v>79</v>
      </c>
      <c r="M35" s="243" t="s">
        <v>182</v>
      </c>
      <c r="N35" s="243" t="s">
        <v>192</v>
      </c>
      <c r="O35" s="243" t="s">
        <v>266</v>
      </c>
      <c r="P35" s="243" t="s">
        <v>271</v>
      </c>
      <c r="Q35" s="243" t="s">
        <v>301</v>
      </c>
      <c r="R35" s="243" t="s">
        <v>311</v>
      </c>
      <c r="S35" s="243" t="s">
        <v>316</v>
      </c>
      <c r="T35" s="243" t="s">
        <v>331</v>
      </c>
      <c r="U35" s="243" t="s">
        <v>411</v>
      </c>
      <c r="V35" s="243" t="s">
        <v>421</v>
      </c>
      <c r="W35" s="243" t="s">
        <v>426</v>
      </c>
      <c r="X35" s="243" t="s">
        <v>589</v>
      </c>
      <c r="Y35" s="243" t="s">
        <v>778</v>
      </c>
      <c r="Z35" s="243" t="s">
        <v>853</v>
      </c>
      <c r="AA35" s="243" t="s">
        <v>858</v>
      </c>
      <c r="AB35" s="243" t="s">
        <v>863</v>
      </c>
      <c r="AC35" s="243" t="s">
        <v>873</v>
      </c>
      <c r="AD35" s="243" t="s">
        <v>902</v>
      </c>
      <c r="AE35" s="243" t="s">
        <v>1143</v>
      </c>
      <c r="AF35" s="243" t="s">
        <v>1153</v>
      </c>
      <c r="AG35" s="243" t="s">
        <v>1233</v>
      </c>
      <c r="AH35" s="243" t="s">
        <v>1323</v>
      </c>
      <c r="AI35" s="243" t="s">
        <v>1429</v>
      </c>
      <c r="AJ35" s="243" t="s">
        <v>1444</v>
      </c>
      <c r="AK35" s="243" t="s">
        <v>1454</v>
      </c>
      <c r="AL35" s="243" t="s">
        <v>1459</v>
      </c>
      <c r="AM35" s="243" t="s">
        <v>1464</v>
      </c>
      <c r="AN35" s="243" t="s">
        <v>1484</v>
      </c>
      <c r="AO35" s="243" t="s">
        <v>1489</v>
      </c>
      <c r="AP35" s="243" t="s">
        <v>1577</v>
      </c>
      <c r="AQ35" s="243" t="s">
        <v>1594</v>
      </c>
      <c r="AR35" s="243" t="s">
        <v>1602</v>
      </c>
      <c r="AS35" s="243" t="s">
        <v>1604</v>
      </c>
      <c r="AT35" s="243" t="s">
        <v>1606</v>
      </c>
      <c r="AU35" s="243" t="s">
        <v>1619</v>
      </c>
      <c r="AV35" s="243" t="s">
        <v>1621</v>
      </c>
      <c r="AW35" s="243" t="s">
        <v>1704</v>
      </c>
      <c r="AX35" s="243" t="s">
        <v>1720</v>
      </c>
      <c r="AY35" s="253" t="s">
        <v>1728</v>
      </c>
    </row>
    <row r="36" spans="1:51" ht="60" customHeight="1" x14ac:dyDescent="0.35">
      <c r="A36" s="249" t="s">
        <v>5526</v>
      </c>
      <c r="B36" s="237" t="s">
        <v>5527</v>
      </c>
      <c r="C36" s="237" t="s">
        <v>5528</v>
      </c>
      <c r="D36" s="237" t="s">
        <v>5529</v>
      </c>
      <c r="E36" s="237" t="s">
        <v>21</v>
      </c>
      <c r="F36" s="237" t="s">
        <v>21</v>
      </c>
      <c r="G36" s="237" t="s">
        <v>5530</v>
      </c>
      <c r="H36" s="237" t="s">
        <v>5531</v>
      </c>
      <c r="I36" s="237" t="s">
        <v>21</v>
      </c>
      <c r="J36" s="237" t="s">
        <v>5532</v>
      </c>
      <c r="K36" s="240">
        <f>IF(COUNTIF(L36:AY36,"&lt;&gt;")=0,"",SUMPRODUCT(((Recommendations[ImplStatus]="Implemented")+(Recommendations[ImplStatus]="Compensated"))*ISNUMBER(MATCH(Recommendations[Id],L36:AY36,0)))/COUNTIF(L36:AY36,"&lt;&gt;"))</f>
        <v>0</v>
      </c>
      <c r="L36" s="243" t="s">
        <v>1138</v>
      </c>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5533</v>
      </c>
      <c r="B37" s="237" t="s">
        <v>5534</v>
      </c>
      <c r="C37" s="237" t="s">
        <v>5535</v>
      </c>
      <c r="D37" s="237" t="s">
        <v>5536</v>
      </c>
      <c r="E37" s="237" t="s">
        <v>21</v>
      </c>
      <c r="F37" s="237" t="s">
        <v>5537</v>
      </c>
      <c r="G37" s="237" t="s">
        <v>5538</v>
      </c>
      <c r="H37" s="237" t="s">
        <v>5539</v>
      </c>
      <c r="I37" s="237" t="s">
        <v>21</v>
      </c>
      <c r="J37" s="237" t="s">
        <v>5540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5541</v>
      </c>
      <c r="B38" s="237" t="s">
        <v>5542</v>
      </c>
      <c r="C38" s="237" t="s">
        <v>5543</v>
      </c>
      <c r="D38" s="237" t="s">
        <v>5544</v>
      </c>
      <c r="E38" s="237" t="s">
        <v>21</v>
      </c>
      <c r="F38" s="237" t="s">
        <v>5537</v>
      </c>
      <c r="G38" s="237" t="s">
        <v>5545</v>
      </c>
      <c r="H38" s="237" t="s">
        <v>5546</v>
      </c>
      <c r="I38" s="237" t="s">
        <v>5547</v>
      </c>
      <c r="J38" s="237" t="s">
        <v>5548</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2613</v>
      </c>
      <c r="B39" s="236" t="s">
        <v>5549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5550</v>
      </c>
      <c r="B40" s="237" t="s">
        <v>5551</v>
      </c>
      <c r="C40" s="237" t="s">
        <v>5552</v>
      </c>
      <c r="D40" s="237" t="s">
        <v>5553</v>
      </c>
      <c r="E40" s="237" t="s">
        <v>21</v>
      </c>
      <c r="F40" s="237" t="s">
        <v>21</v>
      </c>
      <c r="G40" s="237" t="s">
        <v>21</v>
      </c>
      <c r="H40" s="237" t="s">
        <v>5554</v>
      </c>
      <c r="I40" s="237" t="s">
        <v>5555</v>
      </c>
      <c r="J40" s="237" t="s">
        <v>5556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5557</v>
      </c>
      <c r="B41" s="237" t="s">
        <v>5558</v>
      </c>
      <c r="C41" s="237" t="s">
        <v>5559</v>
      </c>
      <c r="D41" s="237" t="s">
        <v>21</v>
      </c>
      <c r="E41" s="237" t="s">
        <v>21</v>
      </c>
      <c r="F41" s="237" t="s">
        <v>21</v>
      </c>
      <c r="G41" s="237" t="s">
        <v>21</v>
      </c>
      <c r="H41" s="237" t="s">
        <v>5560</v>
      </c>
      <c r="I41" s="237" t="s">
        <v>21</v>
      </c>
      <c r="J41" s="237" t="s">
        <v>5561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5562</v>
      </c>
      <c r="B42" s="235" t="s">
        <v>5563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2636</v>
      </c>
      <c r="B43" s="236" t="s">
        <v>5564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5565</v>
      </c>
      <c r="B44" s="237" t="s">
        <v>5566</v>
      </c>
      <c r="C44" s="237" t="s">
        <v>5567</v>
      </c>
      <c r="D44" s="237" t="s">
        <v>5568</v>
      </c>
      <c r="E44" s="237" t="s">
        <v>5354</v>
      </c>
      <c r="F44" s="237" t="s">
        <v>21</v>
      </c>
      <c r="G44" s="237" t="s">
        <v>21</v>
      </c>
      <c r="H44" s="237" t="s">
        <v>5569</v>
      </c>
      <c r="I44" s="237" t="s">
        <v>21</v>
      </c>
      <c r="J44" s="237" t="s">
        <v>5570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5571</v>
      </c>
      <c r="B45" s="237" t="s">
        <v>5572</v>
      </c>
      <c r="C45" s="237" t="s">
        <v>5573</v>
      </c>
      <c r="D45" s="237" t="s">
        <v>5360</v>
      </c>
      <c r="E45" s="237" t="s">
        <v>21</v>
      </c>
      <c r="F45" s="237" t="s">
        <v>5362</v>
      </c>
      <c r="G45" s="237" t="s">
        <v>21</v>
      </c>
      <c r="H45" s="237" t="s">
        <v>5574</v>
      </c>
      <c r="I45" s="237" t="s">
        <v>21</v>
      </c>
      <c r="J45" s="237" t="s">
        <v>5575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2642</v>
      </c>
      <c r="B46" s="236" t="s">
        <v>5576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5577</v>
      </c>
      <c r="B47" s="237" t="s">
        <v>5578</v>
      </c>
      <c r="C47" s="237" t="s">
        <v>5579</v>
      </c>
      <c r="D47" s="237" t="s">
        <v>5580</v>
      </c>
      <c r="E47" s="237" t="s">
        <v>21</v>
      </c>
      <c r="F47" s="237" t="s">
        <v>5581</v>
      </c>
      <c r="G47" s="237" t="s">
        <v>5582</v>
      </c>
      <c r="H47" s="237" t="s">
        <v>5583</v>
      </c>
      <c r="I47" s="237" t="s">
        <v>5584</v>
      </c>
      <c r="J47" s="237" t="s">
        <v>5585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2646</v>
      </c>
      <c r="B48" s="236" t="s">
        <v>5586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5587</v>
      </c>
      <c r="B49" s="237" t="s">
        <v>5588</v>
      </c>
      <c r="C49" s="237" t="s">
        <v>5589</v>
      </c>
      <c r="D49" s="237" t="s">
        <v>5590</v>
      </c>
      <c r="E49" s="237" t="s">
        <v>5591</v>
      </c>
      <c r="F49" s="237" t="s">
        <v>21</v>
      </c>
      <c r="G49" s="237" t="s">
        <v>21</v>
      </c>
      <c r="H49" s="237" t="s">
        <v>5592</v>
      </c>
      <c r="I49" s="237" t="s">
        <v>5593</v>
      </c>
      <c r="J49" s="237" t="s">
        <v>5594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5595</v>
      </c>
      <c r="B50" s="237" t="s">
        <v>5596</v>
      </c>
      <c r="C50" s="237" t="s">
        <v>5597</v>
      </c>
      <c r="D50" s="237" t="s">
        <v>21</v>
      </c>
      <c r="E50" s="237" t="s">
        <v>5598</v>
      </c>
      <c r="F50" s="237" t="s">
        <v>5599</v>
      </c>
      <c r="G50" s="237" t="s">
        <v>21</v>
      </c>
      <c r="H50" s="237" t="s">
        <v>5592</v>
      </c>
      <c r="I50" s="237" t="s">
        <v>5600</v>
      </c>
      <c r="J50" s="237" t="s">
        <v>5601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5602</v>
      </c>
      <c r="B51" s="237" t="s">
        <v>5603</v>
      </c>
      <c r="C51" s="237" t="s">
        <v>5604</v>
      </c>
      <c r="D51" s="237" t="s">
        <v>21</v>
      </c>
      <c r="E51" s="237" t="s">
        <v>21</v>
      </c>
      <c r="F51" s="237" t="s">
        <v>5605</v>
      </c>
      <c r="G51" s="237" t="s">
        <v>21</v>
      </c>
      <c r="H51" s="237" t="s">
        <v>5592</v>
      </c>
      <c r="I51" s="237" t="s">
        <v>5606</v>
      </c>
      <c r="J51" s="237" t="s">
        <v>5607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5608</v>
      </c>
      <c r="B52" s="237" t="s">
        <v>5609</v>
      </c>
      <c r="C52" s="237" t="s">
        <v>5610</v>
      </c>
      <c r="D52" s="237" t="s">
        <v>21</v>
      </c>
      <c r="E52" s="237" t="s">
        <v>21</v>
      </c>
      <c r="F52" s="237" t="s">
        <v>5611</v>
      </c>
      <c r="G52" s="237" t="s">
        <v>21</v>
      </c>
      <c r="H52" s="237" t="s">
        <v>5592</v>
      </c>
      <c r="I52" s="237" t="s">
        <v>5612</v>
      </c>
      <c r="J52" s="237" t="s">
        <v>5613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5614</v>
      </c>
      <c r="B53" s="237" t="s">
        <v>5615</v>
      </c>
      <c r="C53" s="237" t="s">
        <v>5616</v>
      </c>
      <c r="D53" s="237" t="s">
        <v>5617</v>
      </c>
      <c r="E53" s="237" t="s">
        <v>5618</v>
      </c>
      <c r="F53" s="237" t="s">
        <v>21</v>
      </c>
      <c r="G53" s="237" t="s">
        <v>21</v>
      </c>
      <c r="H53" s="237" t="s">
        <v>5619</v>
      </c>
      <c r="I53" s="237" t="s">
        <v>21</v>
      </c>
      <c r="J53" s="237" t="s">
        <v>5620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5621</v>
      </c>
      <c r="B54" s="237" t="s">
        <v>5622</v>
      </c>
      <c r="C54" s="237" t="s">
        <v>5616</v>
      </c>
      <c r="D54" s="237" t="s">
        <v>5617</v>
      </c>
      <c r="E54" s="237" t="s">
        <v>21</v>
      </c>
      <c r="F54" s="237" t="s">
        <v>21</v>
      </c>
      <c r="G54" s="237" t="s">
        <v>21</v>
      </c>
      <c r="H54" s="237" t="s">
        <v>5623</v>
      </c>
      <c r="I54" s="237" t="s">
        <v>5624</v>
      </c>
      <c r="J54" s="237" t="s">
        <v>5625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2650</v>
      </c>
      <c r="B55" s="236" t="s">
        <v>5626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5627</v>
      </c>
      <c r="B56" s="237" t="s">
        <v>5628</v>
      </c>
      <c r="C56" s="237" t="s">
        <v>5629</v>
      </c>
      <c r="D56" s="237" t="s">
        <v>5630</v>
      </c>
      <c r="E56" s="237" t="s">
        <v>5631</v>
      </c>
      <c r="F56" s="237" t="s">
        <v>21</v>
      </c>
      <c r="G56" s="237" t="s">
        <v>5632</v>
      </c>
      <c r="H56" s="237" t="s">
        <v>21</v>
      </c>
      <c r="I56" s="237" t="s">
        <v>21</v>
      </c>
      <c r="J56" s="237" t="s">
        <v>5633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5634</v>
      </c>
      <c r="B57" s="237" t="s">
        <v>5635</v>
      </c>
      <c r="C57" s="237" t="s">
        <v>5636</v>
      </c>
      <c r="D57" s="237" t="s">
        <v>5637</v>
      </c>
      <c r="E57" s="237" t="s">
        <v>5638</v>
      </c>
      <c r="F57" s="237" t="s">
        <v>21</v>
      </c>
      <c r="G57" s="237" t="s">
        <v>5639</v>
      </c>
      <c r="H57" s="237" t="s">
        <v>5640</v>
      </c>
      <c r="I57" s="237" t="s">
        <v>21</v>
      </c>
      <c r="J57" s="237" t="s">
        <v>5641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2654</v>
      </c>
      <c r="B58" s="236" t="s">
        <v>5642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5643</v>
      </c>
      <c r="B59" s="237" t="s">
        <v>5644</v>
      </c>
      <c r="C59" s="237" t="s">
        <v>5645</v>
      </c>
      <c r="D59" s="237" t="s">
        <v>5646</v>
      </c>
      <c r="E59" s="237" t="s">
        <v>21</v>
      </c>
      <c r="F59" s="237" t="s">
        <v>21</v>
      </c>
      <c r="G59" s="237" t="s">
        <v>5647</v>
      </c>
      <c r="H59" s="237" t="s">
        <v>5648</v>
      </c>
      <c r="I59" s="237" t="s">
        <v>5649</v>
      </c>
      <c r="J59" s="237" t="s">
        <v>5650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5651</v>
      </c>
      <c r="B60" s="237" t="s">
        <v>5652</v>
      </c>
      <c r="C60" s="237" t="s">
        <v>5653</v>
      </c>
      <c r="D60" s="237" t="s">
        <v>21</v>
      </c>
      <c r="E60" s="237" t="s">
        <v>5654</v>
      </c>
      <c r="F60" s="237" t="s">
        <v>5655</v>
      </c>
      <c r="G60" s="237" t="s">
        <v>21</v>
      </c>
      <c r="H60" s="237" t="s">
        <v>5656</v>
      </c>
      <c r="I60" s="237" t="s">
        <v>5657</v>
      </c>
      <c r="J60" s="237" t="s">
        <v>5658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5659</v>
      </c>
      <c r="B61" s="237" t="s">
        <v>5660</v>
      </c>
      <c r="C61" s="237" t="s">
        <v>5661</v>
      </c>
      <c r="D61" s="237" t="s">
        <v>21</v>
      </c>
      <c r="E61" s="237" t="s">
        <v>21</v>
      </c>
      <c r="F61" s="237" t="s">
        <v>21</v>
      </c>
      <c r="G61" s="237" t="s">
        <v>5662</v>
      </c>
      <c r="H61" s="237" t="s">
        <v>5663</v>
      </c>
      <c r="I61" s="237" t="s">
        <v>5664</v>
      </c>
      <c r="J61" s="237" t="s">
        <v>5665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5666</v>
      </c>
      <c r="B62" s="237" t="s">
        <v>5667</v>
      </c>
      <c r="C62" s="237" t="s">
        <v>5668</v>
      </c>
      <c r="D62" s="237" t="s">
        <v>5669</v>
      </c>
      <c r="E62" s="237" t="s">
        <v>21</v>
      </c>
      <c r="F62" s="237" t="s">
        <v>21</v>
      </c>
      <c r="G62" s="237" t="s">
        <v>21</v>
      </c>
      <c r="H62" s="237" t="s">
        <v>5670</v>
      </c>
      <c r="I62" s="237" t="s">
        <v>5671</v>
      </c>
      <c r="J62" s="237" t="s">
        <v>5672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2658</v>
      </c>
      <c r="B63" s="236" t="s">
        <v>5673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5674</v>
      </c>
      <c r="B64" s="237" t="s">
        <v>5675</v>
      </c>
      <c r="C64" s="237" t="s">
        <v>5676</v>
      </c>
      <c r="D64" s="237" t="s">
        <v>5677</v>
      </c>
      <c r="E64" s="237" t="s">
        <v>21</v>
      </c>
      <c r="F64" s="237" t="s">
        <v>21</v>
      </c>
      <c r="G64" s="237" t="s">
        <v>5678</v>
      </c>
      <c r="H64" s="237" t="s">
        <v>5679</v>
      </c>
      <c r="I64" s="237" t="s">
        <v>5680</v>
      </c>
      <c r="J64" s="237" t="s">
        <v>5681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5682</v>
      </c>
      <c r="B65" s="237" t="s">
        <v>5683</v>
      </c>
      <c r="C65" s="237" t="s">
        <v>5684</v>
      </c>
      <c r="D65" s="237" t="s">
        <v>5685</v>
      </c>
      <c r="E65" s="237" t="s">
        <v>21</v>
      </c>
      <c r="F65" s="237" t="s">
        <v>21</v>
      </c>
      <c r="G65" s="237" t="s">
        <v>21</v>
      </c>
      <c r="H65" s="237" t="s">
        <v>5686</v>
      </c>
      <c r="I65" s="237" t="s">
        <v>5687</v>
      </c>
      <c r="J65" s="237" t="s">
        <v>5688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5689</v>
      </c>
      <c r="B66" s="237" t="s">
        <v>5690</v>
      </c>
      <c r="C66" s="237" t="s">
        <v>5691</v>
      </c>
      <c r="D66" s="237" t="s">
        <v>5692</v>
      </c>
      <c r="E66" s="237" t="s">
        <v>21</v>
      </c>
      <c r="F66" s="237" t="s">
        <v>21</v>
      </c>
      <c r="G66" s="237" t="s">
        <v>21</v>
      </c>
      <c r="H66" s="237" t="s">
        <v>5693</v>
      </c>
      <c r="I66" s="237" t="s">
        <v>5694</v>
      </c>
      <c r="J66" s="237" t="s">
        <v>5695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5696</v>
      </c>
      <c r="B67" s="237" t="s">
        <v>5697</v>
      </c>
      <c r="C67" s="237" t="s">
        <v>5698</v>
      </c>
      <c r="D67" s="237" t="s">
        <v>5699</v>
      </c>
      <c r="E67" s="237" t="s">
        <v>21</v>
      </c>
      <c r="F67" s="237" t="s">
        <v>21</v>
      </c>
      <c r="G67" s="237" t="s">
        <v>21</v>
      </c>
      <c r="H67" s="237" t="s">
        <v>5700</v>
      </c>
      <c r="I67" s="237" t="s">
        <v>21</v>
      </c>
      <c r="J67" s="237" t="s">
        <v>5701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5702</v>
      </c>
      <c r="B68" s="237" t="s">
        <v>5703</v>
      </c>
      <c r="C68" s="237" t="s">
        <v>5704</v>
      </c>
      <c r="D68" s="237" t="s">
        <v>21</v>
      </c>
      <c r="E68" s="237" t="s">
        <v>21</v>
      </c>
      <c r="F68" s="237" t="s">
        <v>21</v>
      </c>
      <c r="G68" s="237" t="s">
        <v>21</v>
      </c>
      <c r="H68" s="237" t="s">
        <v>5705</v>
      </c>
      <c r="I68" s="237" t="s">
        <v>21</v>
      </c>
      <c r="J68" s="237" t="s">
        <v>5706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2662</v>
      </c>
      <c r="B69" s="236" t="s">
        <v>5707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5708</v>
      </c>
      <c r="B70" s="237" t="s">
        <v>5709</v>
      </c>
      <c r="C70" s="237" t="s">
        <v>5710</v>
      </c>
      <c r="D70" s="237" t="s">
        <v>21</v>
      </c>
      <c r="E70" s="237" t="s">
        <v>21</v>
      </c>
      <c r="F70" s="237" t="s">
        <v>21</v>
      </c>
      <c r="G70" s="237" t="s">
        <v>5711</v>
      </c>
      <c r="H70" s="237" t="s">
        <v>5712</v>
      </c>
      <c r="I70" s="237" t="s">
        <v>21</v>
      </c>
      <c r="J70" s="237" t="s">
        <v>5713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5714</v>
      </c>
      <c r="B71" s="237" t="s">
        <v>5715</v>
      </c>
      <c r="C71" s="237" t="s">
        <v>5716</v>
      </c>
      <c r="D71" s="237" t="s">
        <v>21</v>
      </c>
      <c r="E71" s="237" t="s">
        <v>21</v>
      </c>
      <c r="F71" s="237" t="s">
        <v>21</v>
      </c>
      <c r="G71" s="237" t="s">
        <v>21</v>
      </c>
      <c r="H71" s="237" t="s">
        <v>5717</v>
      </c>
      <c r="I71" s="237" t="s">
        <v>21</v>
      </c>
      <c r="J71" s="237" t="s">
        <v>5718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5719</v>
      </c>
      <c r="B72" s="237" t="s">
        <v>5720</v>
      </c>
      <c r="C72" s="237" t="s">
        <v>5721</v>
      </c>
      <c r="D72" s="237" t="s">
        <v>5722</v>
      </c>
      <c r="E72" s="237" t="s">
        <v>5723</v>
      </c>
      <c r="F72" s="237" t="s">
        <v>21</v>
      </c>
      <c r="G72" s="237" t="s">
        <v>21</v>
      </c>
      <c r="H72" s="237" t="s">
        <v>5724</v>
      </c>
      <c r="I72" s="237" t="s">
        <v>21</v>
      </c>
      <c r="J72" s="237" t="s">
        <v>5725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5726</v>
      </c>
      <c r="B73" s="237" t="s">
        <v>5727</v>
      </c>
      <c r="C73" s="237" t="s">
        <v>5728</v>
      </c>
      <c r="D73" s="237" t="s">
        <v>5729</v>
      </c>
      <c r="E73" s="237" t="s">
        <v>5723</v>
      </c>
      <c r="F73" s="237" t="s">
        <v>21</v>
      </c>
      <c r="G73" s="237" t="s">
        <v>5730</v>
      </c>
      <c r="H73" s="237" t="s">
        <v>5731</v>
      </c>
      <c r="I73" s="237" t="s">
        <v>21</v>
      </c>
      <c r="J73" s="237" t="s">
        <v>5732</v>
      </c>
      <c r="K73" s="240">
        <f>IF(COUNTIF(L73:AY73,"&lt;&gt;")=0,"",SUMPRODUCT(((Recommendations[ImplStatus]="Implemented")+(Recommendations[ImplStatus]="Compensated"))*ISNUMBER(MATCH(Recommendations[Id],L73:AY73,0)))/COUNTIF(L73:AY73,"&lt;&gt;"))</f>
        <v>0</v>
      </c>
      <c r="L73" s="243" t="s">
        <v>1253</v>
      </c>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5733</v>
      </c>
      <c r="B74" s="237" t="s">
        <v>5734</v>
      </c>
      <c r="C74" s="237" t="s">
        <v>5735</v>
      </c>
      <c r="D74" s="237" t="s">
        <v>5729</v>
      </c>
      <c r="E74" s="237" t="s">
        <v>5736</v>
      </c>
      <c r="F74" s="237" t="s">
        <v>21</v>
      </c>
      <c r="G74" s="237" t="s">
        <v>5737</v>
      </c>
      <c r="H74" s="237" t="s">
        <v>5738</v>
      </c>
      <c r="I74" s="237" t="s">
        <v>5739</v>
      </c>
      <c r="J74" s="237" t="s">
        <v>5740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5741</v>
      </c>
      <c r="B75" s="237" t="s">
        <v>5742</v>
      </c>
      <c r="C75" s="237" t="s">
        <v>5743</v>
      </c>
      <c r="D75" s="237" t="s">
        <v>5744</v>
      </c>
      <c r="E75" s="237" t="s">
        <v>5736</v>
      </c>
      <c r="F75" s="237" t="s">
        <v>5745</v>
      </c>
      <c r="G75" s="237" t="s">
        <v>5746</v>
      </c>
      <c r="H75" s="237" t="s">
        <v>5747</v>
      </c>
      <c r="I75" s="237" t="s">
        <v>5748</v>
      </c>
      <c r="J75" s="237" t="s">
        <v>5749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5750</v>
      </c>
      <c r="B76" s="237" t="s">
        <v>5751</v>
      </c>
      <c r="C76" s="237" t="s">
        <v>5752</v>
      </c>
      <c r="D76" s="237" t="s">
        <v>5753</v>
      </c>
      <c r="E76" s="237" t="s">
        <v>21</v>
      </c>
      <c r="F76" s="237" t="s">
        <v>21</v>
      </c>
      <c r="G76" s="237" t="s">
        <v>21</v>
      </c>
      <c r="H76" s="237" t="s">
        <v>5754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5755</v>
      </c>
      <c r="B77" s="237" t="s">
        <v>5756</v>
      </c>
      <c r="C77" s="237" t="s">
        <v>5757</v>
      </c>
      <c r="D77" s="237" t="s">
        <v>21</v>
      </c>
      <c r="E77" s="237" t="s">
        <v>21</v>
      </c>
      <c r="F77" s="237" t="s">
        <v>21</v>
      </c>
      <c r="G77" s="237" t="s">
        <v>5758</v>
      </c>
      <c r="H77" s="237" t="s">
        <v>5759</v>
      </c>
      <c r="I77" s="237" t="s">
        <v>21</v>
      </c>
      <c r="J77" s="237" t="s">
        <v>5760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5761</v>
      </c>
      <c r="B78" s="237" t="s">
        <v>5762</v>
      </c>
      <c r="C78" s="237" t="s">
        <v>5763</v>
      </c>
      <c r="D78" s="237" t="s">
        <v>21</v>
      </c>
      <c r="E78" s="237" t="s">
        <v>21</v>
      </c>
      <c r="F78" s="237" t="s">
        <v>21</v>
      </c>
      <c r="G78" s="237" t="s">
        <v>5764</v>
      </c>
      <c r="H78" s="237" t="s">
        <v>5765</v>
      </c>
      <c r="I78" s="237" t="s">
        <v>5766</v>
      </c>
      <c r="J78" s="237" t="s">
        <v>5767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5768</v>
      </c>
      <c r="B79" s="235" t="s">
        <v>5769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2696</v>
      </c>
      <c r="B80" s="236" t="s">
        <v>5770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5771</v>
      </c>
      <c r="B81" s="237" t="s">
        <v>5772</v>
      </c>
      <c r="C81" s="237" t="s">
        <v>5773</v>
      </c>
      <c r="D81" s="237" t="s">
        <v>5568</v>
      </c>
      <c r="E81" s="237" t="s">
        <v>5774</v>
      </c>
      <c r="F81" s="237" t="s">
        <v>21</v>
      </c>
      <c r="G81" s="237" t="s">
        <v>21</v>
      </c>
      <c r="H81" s="237" t="s">
        <v>5775</v>
      </c>
      <c r="I81" s="237" t="s">
        <v>21</v>
      </c>
      <c r="J81" s="237" t="s">
        <v>5776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5777</v>
      </c>
      <c r="B82" s="237" t="s">
        <v>5778</v>
      </c>
      <c r="C82" s="237" t="s">
        <v>5359</v>
      </c>
      <c r="D82" s="237" t="s">
        <v>5360</v>
      </c>
      <c r="E82" s="237" t="s">
        <v>21</v>
      </c>
      <c r="F82" s="237" t="s">
        <v>5362</v>
      </c>
      <c r="G82" s="237" t="s">
        <v>21</v>
      </c>
      <c r="H82" s="237" t="s">
        <v>5779</v>
      </c>
      <c r="I82" s="237" t="s">
        <v>21</v>
      </c>
      <c r="J82" s="237" t="s">
        <v>5780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2701</v>
      </c>
      <c r="B83" s="236" t="s">
        <v>5781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5782</v>
      </c>
      <c r="B84" s="237" t="s">
        <v>5783</v>
      </c>
      <c r="C84" s="237" t="s">
        <v>5784</v>
      </c>
      <c r="D84" s="237" t="s">
        <v>5785</v>
      </c>
      <c r="E84" s="237" t="s">
        <v>21</v>
      </c>
      <c r="F84" s="237" t="s">
        <v>5786</v>
      </c>
      <c r="G84" s="237" t="s">
        <v>5787</v>
      </c>
      <c r="H84" s="237" t="s">
        <v>5788</v>
      </c>
      <c r="I84" s="237" t="s">
        <v>5789</v>
      </c>
      <c r="J84" s="237" t="s">
        <v>5790</v>
      </c>
      <c r="K84" s="240">
        <f>IF(COUNTIF(L84:AY84,"&lt;&gt;")=0,"",SUMPRODUCT(((Recommendations[ImplStatus]="Implemented")+(Recommendations[ImplStatus]="Compensated"))*ISNUMBER(MATCH(Recommendations[Id],L84:AY84,0)))/COUNTIF(L84:AY84,"&lt;&gt;"))</f>
        <v>0</v>
      </c>
      <c r="L84" s="243" t="s">
        <v>84</v>
      </c>
      <c r="M84" s="243" t="s">
        <v>89</v>
      </c>
      <c r="N84" s="243" t="s">
        <v>161</v>
      </c>
      <c r="O84" s="243" t="s">
        <v>242</v>
      </c>
      <c r="P84" s="243" t="s">
        <v>247</v>
      </c>
      <c r="Q84" s="243" t="s">
        <v>526</v>
      </c>
      <c r="R84" s="243" t="s">
        <v>628</v>
      </c>
      <c r="S84" s="243" t="s">
        <v>668</v>
      </c>
      <c r="T84" s="243" t="s">
        <v>753</v>
      </c>
      <c r="U84" s="243" t="s">
        <v>986</v>
      </c>
      <c r="V84" s="243" t="s">
        <v>1069</v>
      </c>
      <c r="W84" s="243" t="s">
        <v>1258</v>
      </c>
      <c r="X84" s="243" t="s">
        <v>1328</v>
      </c>
      <c r="Y84" s="243" t="s">
        <v>2095</v>
      </c>
      <c r="Z84" s="243" t="s">
        <v>2105</v>
      </c>
      <c r="AA84" s="243" t="s">
        <v>2232</v>
      </c>
      <c r="AB84" s="243" t="s">
        <v>2252</v>
      </c>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5791</v>
      </c>
      <c r="B85" s="237" t="s">
        <v>5792</v>
      </c>
      <c r="C85" s="237" t="s">
        <v>5793</v>
      </c>
      <c r="D85" s="237" t="s">
        <v>5794</v>
      </c>
      <c r="E85" s="237" t="s">
        <v>21</v>
      </c>
      <c r="F85" s="237" t="s">
        <v>21</v>
      </c>
      <c r="G85" s="237" t="s">
        <v>21</v>
      </c>
      <c r="H85" s="237" t="s">
        <v>5795</v>
      </c>
      <c r="I85" s="237" t="s">
        <v>5796</v>
      </c>
      <c r="J85" s="237" t="s">
        <v>5797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5798</v>
      </c>
      <c r="B86" s="237" t="s">
        <v>5799</v>
      </c>
      <c r="C86" s="237" t="s">
        <v>5800</v>
      </c>
      <c r="D86" s="237" t="s">
        <v>5801</v>
      </c>
      <c r="E86" s="237" t="s">
        <v>21</v>
      </c>
      <c r="F86" s="237" t="s">
        <v>21</v>
      </c>
      <c r="G86" s="237" t="s">
        <v>5802</v>
      </c>
      <c r="H86" s="237" t="s">
        <v>5803</v>
      </c>
      <c r="I86" s="237" t="s">
        <v>21</v>
      </c>
      <c r="J86" s="237" t="s">
        <v>5804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5805</v>
      </c>
      <c r="B87" s="237" t="s">
        <v>5806</v>
      </c>
      <c r="C87" s="237" t="s">
        <v>5807</v>
      </c>
      <c r="D87" s="237" t="s">
        <v>5808</v>
      </c>
      <c r="E87" s="237" t="s">
        <v>21</v>
      </c>
      <c r="F87" s="237" t="s">
        <v>5809</v>
      </c>
      <c r="G87" s="237" t="s">
        <v>21</v>
      </c>
      <c r="H87" s="237" t="s">
        <v>5810</v>
      </c>
      <c r="I87" s="237" t="s">
        <v>5811</v>
      </c>
      <c r="J87" s="237" t="s">
        <v>5812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5813</v>
      </c>
      <c r="B88" s="235" t="s">
        <v>5814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2748</v>
      </c>
      <c r="B89" s="236" t="s">
        <v>5815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5816</v>
      </c>
      <c r="B90" s="237" t="s">
        <v>5817</v>
      </c>
      <c r="C90" s="237" t="s">
        <v>5818</v>
      </c>
      <c r="D90" s="237" t="s">
        <v>5568</v>
      </c>
      <c r="E90" s="237" t="s">
        <v>5354</v>
      </c>
      <c r="F90" s="237" t="s">
        <v>21</v>
      </c>
      <c r="G90" s="237" t="s">
        <v>21</v>
      </c>
      <c r="H90" s="237" t="s">
        <v>5819</v>
      </c>
      <c r="I90" s="237" t="s">
        <v>21</v>
      </c>
      <c r="J90" s="237" t="s">
        <v>5820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5821</v>
      </c>
      <c r="B91" s="237" t="s">
        <v>5822</v>
      </c>
      <c r="C91" s="237" t="s">
        <v>5823</v>
      </c>
      <c r="D91" s="237" t="s">
        <v>5360</v>
      </c>
      <c r="E91" s="237" t="s">
        <v>21</v>
      </c>
      <c r="F91" s="237" t="s">
        <v>5362</v>
      </c>
      <c r="G91" s="237" t="s">
        <v>21</v>
      </c>
      <c r="H91" s="237" t="s">
        <v>5824</v>
      </c>
      <c r="I91" s="237" t="s">
        <v>21</v>
      </c>
      <c r="J91" s="237" t="s">
        <v>5825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2752</v>
      </c>
      <c r="B92" s="236" t="s">
        <v>5826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5827</v>
      </c>
      <c r="B93" s="237" t="s">
        <v>5828</v>
      </c>
      <c r="C93" s="237" t="s">
        <v>5829</v>
      </c>
      <c r="D93" s="237" t="s">
        <v>5830</v>
      </c>
      <c r="E93" s="237" t="s">
        <v>5831</v>
      </c>
      <c r="F93" s="237" t="s">
        <v>21</v>
      </c>
      <c r="G93" s="237" t="s">
        <v>21</v>
      </c>
      <c r="H93" s="237" t="s">
        <v>5832</v>
      </c>
      <c r="I93" s="237" t="s">
        <v>21</v>
      </c>
      <c r="J93" s="237" t="s">
        <v>5833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5834</v>
      </c>
      <c r="B94" s="237" t="s">
        <v>5835</v>
      </c>
      <c r="C94" s="237" t="s">
        <v>5836</v>
      </c>
      <c r="D94" s="237" t="s">
        <v>5837</v>
      </c>
      <c r="E94" s="237" t="s">
        <v>21</v>
      </c>
      <c r="F94" s="237" t="s">
        <v>5838</v>
      </c>
      <c r="G94" s="237" t="s">
        <v>21</v>
      </c>
      <c r="H94" s="237" t="s">
        <v>5839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5840</v>
      </c>
      <c r="B95" s="237" t="s">
        <v>5841</v>
      </c>
      <c r="C95" s="237" t="s">
        <v>5842</v>
      </c>
      <c r="D95" s="237" t="s">
        <v>5843</v>
      </c>
      <c r="E95" s="237" t="s">
        <v>21</v>
      </c>
      <c r="F95" s="237" t="s">
        <v>21</v>
      </c>
      <c r="G95" s="237" t="s">
        <v>21</v>
      </c>
      <c r="H95" s="237" t="s">
        <v>5844</v>
      </c>
      <c r="I95" s="237" t="s">
        <v>5845</v>
      </c>
      <c r="J95" s="237" t="s">
        <v>5846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5847</v>
      </c>
      <c r="B96" s="237" t="s">
        <v>5848</v>
      </c>
      <c r="C96" s="237" t="s">
        <v>5849</v>
      </c>
      <c r="D96" s="237" t="s">
        <v>21</v>
      </c>
      <c r="E96" s="237" t="s">
        <v>21</v>
      </c>
      <c r="F96" s="237" t="s">
        <v>21</v>
      </c>
      <c r="G96" s="237" t="s">
        <v>21</v>
      </c>
      <c r="H96" s="237" t="s">
        <v>5850</v>
      </c>
      <c r="I96" s="237" t="s">
        <v>5796</v>
      </c>
      <c r="J96" s="237" t="s">
        <v>5851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2756</v>
      </c>
      <c r="B97" s="236" t="s">
        <v>5852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5853</v>
      </c>
      <c r="B98" s="237" t="s">
        <v>5854</v>
      </c>
      <c r="C98" s="237" t="s">
        <v>5855</v>
      </c>
      <c r="D98" s="237" t="s">
        <v>5856</v>
      </c>
      <c r="E98" s="237" t="s">
        <v>21</v>
      </c>
      <c r="F98" s="237" t="s">
        <v>21</v>
      </c>
      <c r="G98" s="237" t="s">
        <v>21</v>
      </c>
      <c r="H98" s="237" t="s">
        <v>5857</v>
      </c>
      <c r="I98" s="237" t="s">
        <v>21</v>
      </c>
      <c r="J98" s="237" t="s">
        <v>5858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5859</v>
      </c>
      <c r="B99" s="237" t="s">
        <v>5860</v>
      </c>
      <c r="C99" s="237" t="s">
        <v>5861</v>
      </c>
      <c r="D99" s="237" t="s">
        <v>5862</v>
      </c>
      <c r="E99" s="237" t="s">
        <v>5863</v>
      </c>
      <c r="F99" s="237" t="s">
        <v>21</v>
      </c>
      <c r="G99" s="237" t="s">
        <v>21</v>
      </c>
      <c r="H99" s="237" t="s">
        <v>5864</v>
      </c>
      <c r="I99" s="237" t="s">
        <v>21</v>
      </c>
      <c r="J99" s="237" t="s">
        <v>5865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5866</v>
      </c>
      <c r="B100" s="237" t="s">
        <v>5867</v>
      </c>
      <c r="C100" s="237" t="s">
        <v>5868</v>
      </c>
      <c r="D100" s="237" t="s">
        <v>21</v>
      </c>
      <c r="E100" s="237" t="s">
        <v>21</v>
      </c>
      <c r="F100" s="237" t="s">
        <v>21</v>
      </c>
      <c r="G100" s="237" t="s">
        <v>21</v>
      </c>
      <c r="H100" s="237" t="s">
        <v>5869</v>
      </c>
      <c r="I100" s="237" t="s">
        <v>5870</v>
      </c>
      <c r="J100" s="237" t="s">
        <v>5871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5872</v>
      </c>
      <c r="B101" s="237" t="s">
        <v>5873</v>
      </c>
      <c r="C101" s="237" t="s">
        <v>5874</v>
      </c>
      <c r="D101" s="237" t="s">
        <v>21</v>
      </c>
      <c r="E101" s="237" t="s">
        <v>21</v>
      </c>
      <c r="F101" s="237" t="s">
        <v>21</v>
      </c>
      <c r="G101" s="237" t="s">
        <v>21</v>
      </c>
      <c r="H101" s="237" t="s">
        <v>5875</v>
      </c>
      <c r="I101" s="237" t="s">
        <v>5796</v>
      </c>
      <c r="J101" s="237" t="s">
        <v>5876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5877</v>
      </c>
      <c r="B102" s="237" t="s">
        <v>5878</v>
      </c>
      <c r="C102" s="237" t="s">
        <v>5879</v>
      </c>
      <c r="D102" s="237" t="s">
        <v>5880</v>
      </c>
      <c r="E102" s="237" t="s">
        <v>21</v>
      </c>
      <c r="F102" s="237" t="s">
        <v>21</v>
      </c>
      <c r="G102" s="237" t="s">
        <v>21</v>
      </c>
      <c r="H102" s="237" t="s">
        <v>5881</v>
      </c>
      <c r="I102" s="237" t="s">
        <v>21</v>
      </c>
      <c r="J102" s="237" t="s">
        <v>5882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5883</v>
      </c>
      <c r="B103" s="237" t="s">
        <v>5884</v>
      </c>
      <c r="C103" s="237" t="s">
        <v>5885</v>
      </c>
      <c r="D103" s="237" t="s">
        <v>5880</v>
      </c>
      <c r="E103" s="237" t="s">
        <v>21</v>
      </c>
      <c r="F103" s="237" t="s">
        <v>5886</v>
      </c>
      <c r="G103" s="237" t="s">
        <v>21</v>
      </c>
      <c r="H103" s="237" t="s">
        <v>5887</v>
      </c>
      <c r="I103" s="237" t="s">
        <v>5888</v>
      </c>
      <c r="J103" s="237" t="s">
        <v>5889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2760</v>
      </c>
      <c r="B104" s="236" t="s">
        <v>5890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5891</v>
      </c>
      <c r="B105" s="237" t="s">
        <v>5892</v>
      </c>
      <c r="C105" s="237" t="s">
        <v>5893</v>
      </c>
      <c r="D105" s="237" t="s">
        <v>5894</v>
      </c>
      <c r="E105" s="237" t="s">
        <v>5895</v>
      </c>
      <c r="F105" s="237" t="s">
        <v>21</v>
      </c>
      <c r="G105" s="237" t="s">
        <v>21</v>
      </c>
      <c r="H105" s="237" t="s">
        <v>5896</v>
      </c>
      <c r="I105" s="237" t="s">
        <v>5897</v>
      </c>
      <c r="J105" s="237" t="s">
        <v>5898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5899</v>
      </c>
      <c r="B106" s="235" t="s">
        <v>5900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2774</v>
      </c>
      <c r="B107" s="236" t="s">
        <v>5901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5902</v>
      </c>
      <c r="B108" s="237" t="s">
        <v>5903</v>
      </c>
      <c r="C108" s="237" t="s">
        <v>5904</v>
      </c>
      <c r="D108" s="237" t="s">
        <v>5568</v>
      </c>
      <c r="E108" s="237" t="s">
        <v>5354</v>
      </c>
      <c r="F108" s="237" t="s">
        <v>21</v>
      </c>
      <c r="G108" s="237" t="s">
        <v>21</v>
      </c>
      <c r="H108" s="237" t="s">
        <v>5905</v>
      </c>
      <c r="I108" s="237" t="s">
        <v>21</v>
      </c>
      <c r="J108" s="237" t="s">
        <v>5906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5907</v>
      </c>
      <c r="B109" s="237" t="s">
        <v>5908</v>
      </c>
      <c r="C109" s="237" t="s">
        <v>5909</v>
      </c>
      <c r="D109" s="237" t="s">
        <v>5360</v>
      </c>
      <c r="E109" s="237" t="s">
        <v>21</v>
      </c>
      <c r="F109" s="237" t="s">
        <v>5362</v>
      </c>
      <c r="G109" s="237" t="s">
        <v>21</v>
      </c>
      <c r="H109" s="237" t="s">
        <v>5910</v>
      </c>
      <c r="I109" s="237" t="s">
        <v>21</v>
      </c>
      <c r="J109" s="237" t="s">
        <v>5911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2778</v>
      </c>
      <c r="B110" s="236" t="s">
        <v>5912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5913</v>
      </c>
      <c r="B111" s="237" t="s">
        <v>5914</v>
      </c>
      <c r="C111" s="237" t="s">
        <v>5915</v>
      </c>
      <c r="D111" s="237" t="s">
        <v>5916</v>
      </c>
      <c r="E111" s="237" t="s">
        <v>21</v>
      </c>
      <c r="F111" s="237" t="s">
        <v>5917</v>
      </c>
      <c r="G111" s="237" t="s">
        <v>21</v>
      </c>
      <c r="H111" s="237" t="s">
        <v>5918</v>
      </c>
      <c r="I111" s="237" t="s">
        <v>5919</v>
      </c>
      <c r="J111" s="237" t="s">
        <v>5920</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5921</v>
      </c>
      <c r="B112" s="237" t="s">
        <v>5922</v>
      </c>
      <c r="C112" s="237" t="s">
        <v>5923</v>
      </c>
      <c r="D112" s="237" t="s">
        <v>5924</v>
      </c>
      <c r="E112" s="237" t="s">
        <v>21</v>
      </c>
      <c r="F112" s="237" t="s">
        <v>21</v>
      </c>
      <c r="G112" s="237" t="s">
        <v>21</v>
      </c>
      <c r="H112" s="237" t="s">
        <v>5925</v>
      </c>
      <c r="I112" s="237" t="s">
        <v>21</v>
      </c>
      <c r="J112" s="237" t="s">
        <v>5926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5927</v>
      </c>
      <c r="B113" s="237" t="s">
        <v>5928</v>
      </c>
      <c r="C113" s="237" t="s">
        <v>5929</v>
      </c>
      <c r="D113" s="237" t="s">
        <v>5930</v>
      </c>
      <c r="E113" s="237" t="s">
        <v>21</v>
      </c>
      <c r="F113" s="237" t="s">
        <v>21</v>
      </c>
      <c r="G113" s="237" t="s">
        <v>21</v>
      </c>
      <c r="H113" s="237" t="s">
        <v>5931</v>
      </c>
      <c r="I113" s="237" t="s">
        <v>5932</v>
      </c>
      <c r="J113" s="237" t="s">
        <v>5933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5934</v>
      </c>
      <c r="B114" s="237" t="s">
        <v>5935</v>
      </c>
      <c r="C114" s="237" t="s">
        <v>5936</v>
      </c>
      <c r="D114" s="237" t="s">
        <v>5937</v>
      </c>
      <c r="E114" s="237" t="s">
        <v>21</v>
      </c>
      <c r="F114" s="237" t="s">
        <v>21</v>
      </c>
      <c r="G114" s="237" t="s">
        <v>5938</v>
      </c>
      <c r="H114" s="237" t="s">
        <v>5939</v>
      </c>
      <c r="I114" s="237" t="s">
        <v>5940</v>
      </c>
      <c r="J114" s="237" t="s">
        <v>5941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5942</v>
      </c>
      <c r="B115" s="237" t="s">
        <v>5943</v>
      </c>
      <c r="C115" s="237" t="s">
        <v>5944</v>
      </c>
      <c r="D115" s="237" t="s">
        <v>5945</v>
      </c>
      <c r="E115" s="237" t="s">
        <v>21</v>
      </c>
      <c r="F115" s="237" t="s">
        <v>5946</v>
      </c>
      <c r="G115" s="237" t="s">
        <v>21</v>
      </c>
      <c r="H115" s="237" t="s">
        <v>5947</v>
      </c>
      <c r="I115" s="237" t="s">
        <v>5947</v>
      </c>
      <c r="J115" s="237" t="s">
        <v>5948</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2782</v>
      </c>
      <c r="B116" s="236" t="s">
        <v>5949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5950</v>
      </c>
      <c r="B117" s="237" t="s">
        <v>5951</v>
      </c>
      <c r="C117" s="237" t="s">
        <v>5952</v>
      </c>
      <c r="D117" s="237" t="s">
        <v>5953</v>
      </c>
      <c r="E117" s="237" t="s">
        <v>21</v>
      </c>
      <c r="F117" s="237" t="s">
        <v>5954</v>
      </c>
      <c r="G117" s="237" t="s">
        <v>5955</v>
      </c>
      <c r="H117" s="237" t="s">
        <v>5956</v>
      </c>
      <c r="I117" s="237" t="s">
        <v>5957</v>
      </c>
      <c r="J117" s="237" t="s">
        <v>5958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5959</v>
      </c>
      <c r="B118" s="237" t="s">
        <v>5960</v>
      </c>
      <c r="C118" s="237" t="s">
        <v>5961</v>
      </c>
      <c r="D118" s="237" t="s">
        <v>5962</v>
      </c>
      <c r="E118" s="237" t="s">
        <v>21</v>
      </c>
      <c r="F118" s="237" t="s">
        <v>21</v>
      </c>
      <c r="G118" s="237" t="s">
        <v>21</v>
      </c>
      <c r="H118" s="237" t="s">
        <v>5963</v>
      </c>
      <c r="I118" s="237" t="s">
        <v>5796</v>
      </c>
      <c r="J118" s="237" t="s">
        <v>5964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5965</v>
      </c>
      <c r="B119" s="237" t="s">
        <v>5966</v>
      </c>
      <c r="C119" s="237" t="s">
        <v>5967</v>
      </c>
      <c r="D119" s="237" t="s">
        <v>5968</v>
      </c>
      <c r="E119" s="237" t="s">
        <v>21</v>
      </c>
      <c r="F119" s="237" t="s">
        <v>5969</v>
      </c>
      <c r="G119" s="237" t="s">
        <v>21</v>
      </c>
      <c r="H119" s="237" t="s">
        <v>5970</v>
      </c>
      <c r="I119" s="237" t="s">
        <v>5971</v>
      </c>
      <c r="J119" s="237" t="s">
        <v>5972</v>
      </c>
      <c r="K119" s="240">
        <f>IF(COUNTIF(L119:AY119,"&lt;&gt;")=0,"",SUMPRODUCT(((Recommendations[ImplStatus]="Implemented")+(Recommendations[ImplStatus]="Compensated"))*ISNUMBER(MATCH(Recommendations[Id],L119:AY119,0)))/COUNTIF(L119:AY119,"&lt;&gt;"))</f>
        <v>0</v>
      </c>
      <c r="L119" s="243" t="s">
        <v>376</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2786</v>
      </c>
      <c r="B120" s="236" t="s">
        <v>5973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5974</v>
      </c>
      <c r="B121" s="237" t="s">
        <v>5975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5976</v>
      </c>
      <c r="B122" s="237" t="s">
        <v>5977</v>
      </c>
      <c r="C122" s="237" t="s">
        <v>5978</v>
      </c>
      <c r="D122" s="237" t="s">
        <v>5979</v>
      </c>
      <c r="E122" s="237" t="s">
        <v>21</v>
      </c>
      <c r="F122" s="237" t="s">
        <v>5980</v>
      </c>
      <c r="G122" s="237" t="s">
        <v>21</v>
      </c>
      <c r="H122" s="237" t="s">
        <v>5981</v>
      </c>
      <c r="I122" s="237" t="s">
        <v>5982</v>
      </c>
      <c r="J122" s="237" t="s">
        <v>5983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5984</v>
      </c>
      <c r="B123" s="237" t="s">
        <v>5985</v>
      </c>
      <c r="C123" s="237" t="s">
        <v>5986</v>
      </c>
      <c r="D123" s="237" t="s">
        <v>5987</v>
      </c>
      <c r="E123" s="237" t="s">
        <v>21</v>
      </c>
      <c r="F123" s="237" t="s">
        <v>5988</v>
      </c>
      <c r="G123" s="237" t="s">
        <v>21</v>
      </c>
      <c r="H123" s="237" t="s">
        <v>5989</v>
      </c>
      <c r="I123" s="237" t="s">
        <v>21</v>
      </c>
      <c r="J123" s="237" t="s">
        <v>5990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2790</v>
      </c>
      <c r="B124" s="236" t="s">
        <v>5991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5992</v>
      </c>
      <c r="B125" s="237" t="s">
        <v>5993</v>
      </c>
      <c r="C125" s="237" t="s">
        <v>5994</v>
      </c>
      <c r="D125" s="237" t="s">
        <v>5995</v>
      </c>
      <c r="E125" s="237" t="s">
        <v>21</v>
      </c>
      <c r="F125" s="237" t="s">
        <v>21</v>
      </c>
      <c r="G125" s="237" t="s">
        <v>21</v>
      </c>
      <c r="H125" s="237" t="s">
        <v>5996</v>
      </c>
      <c r="I125" s="237" t="s">
        <v>21</v>
      </c>
      <c r="J125" s="237" t="s">
        <v>5997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5998</v>
      </c>
      <c r="B126" s="237" t="s">
        <v>5999</v>
      </c>
      <c r="C126" s="237" t="s">
        <v>6000</v>
      </c>
      <c r="D126" s="237" t="s">
        <v>6001</v>
      </c>
      <c r="E126" s="237" t="s">
        <v>21</v>
      </c>
      <c r="F126" s="237" t="s">
        <v>6002</v>
      </c>
      <c r="G126" s="237" t="s">
        <v>21</v>
      </c>
      <c r="H126" s="237" t="s">
        <v>6003</v>
      </c>
      <c r="I126" s="237" t="s">
        <v>6004</v>
      </c>
      <c r="J126" s="237" t="s">
        <v>6005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6006</v>
      </c>
      <c r="B127" s="237" t="s">
        <v>6007</v>
      </c>
      <c r="C127" s="237" t="s">
        <v>6008</v>
      </c>
      <c r="D127" s="237" t="s">
        <v>6009</v>
      </c>
      <c r="E127" s="237" t="s">
        <v>6010</v>
      </c>
      <c r="F127" s="237" t="s">
        <v>21</v>
      </c>
      <c r="G127" s="237" t="s">
        <v>21</v>
      </c>
      <c r="H127" s="237" t="s">
        <v>6011</v>
      </c>
      <c r="I127" s="237" t="s">
        <v>21</v>
      </c>
      <c r="J127" s="237" t="s">
        <v>6012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6013</v>
      </c>
      <c r="B128" s="237" t="s">
        <v>6014</v>
      </c>
      <c r="C128" s="237" t="s">
        <v>6015</v>
      </c>
      <c r="D128" s="237" t="s">
        <v>21</v>
      </c>
      <c r="E128" s="237" t="s">
        <v>21</v>
      </c>
      <c r="F128" s="237" t="s">
        <v>21</v>
      </c>
      <c r="G128" s="237" t="s">
        <v>21</v>
      </c>
      <c r="H128" s="237" t="s">
        <v>6016</v>
      </c>
      <c r="I128" s="237" t="s">
        <v>6017</v>
      </c>
      <c r="J128" s="237" t="s">
        <v>6018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6019</v>
      </c>
      <c r="B129" s="237" t="s">
        <v>6020</v>
      </c>
      <c r="C129" s="237" t="s">
        <v>6021</v>
      </c>
      <c r="D129" s="237" t="s">
        <v>21</v>
      </c>
      <c r="E129" s="237" t="s">
        <v>6022</v>
      </c>
      <c r="F129" s="237" t="s">
        <v>21</v>
      </c>
      <c r="G129" s="237" t="s">
        <v>21</v>
      </c>
      <c r="H129" s="237" t="s">
        <v>6023</v>
      </c>
      <c r="I129" s="237" t="s">
        <v>21</v>
      </c>
      <c r="J129" s="237" t="s">
        <v>6024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6025</v>
      </c>
      <c r="B130" s="237" t="s">
        <v>6026</v>
      </c>
      <c r="C130" s="237" t="s">
        <v>6027</v>
      </c>
      <c r="D130" s="237" t="s">
        <v>21</v>
      </c>
      <c r="E130" s="237" t="s">
        <v>21</v>
      </c>
      <c r="F130" s="237" t="s">
        <v>21</v>
      </c>
      <c r="G130" s="237" t="s">
        <v>21</v>
      </c>
      <c r="H130" s="237" t="s">
        <v>6028</v>
      </c>
      <c r="I130" s="237" t="s">
        <v>21</v>
      </c>
      <c r="J130" s="237" t="s">
        <v>6029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6030</v>
      </c>
      <c r="B131" s="235" t="s">
        <v>6031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2808</v>
      </c>
      <c r="B132" s="236" t="s">
        <v>6032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6033</v>
      </c>
      <c r="B133" s="237" t="s">
        <v>6034</v>
      </c>
      <c r="C133" s="237" t="s">
        <v>6035</v>
      </c>
      <c r="D133" s="237" t="s">
        <v>5568</v>
      </c>
      <c r="E133" s="237" t="s">
        <v>5354</v>
      </c>
      <c r="F133" s="237" t="s">
        <v>21</v>
      </c>
      <c r="G133" s="237" t="s">
        <v>21</v>
      </c>
      <c r="H133" s="237" t="s">
        <v>6036</v>
      </c>
      <c r="I133" s="237" t="s">
        <v>21</v>
      </c>
      <c r="J133" s="237" t="s">
        <v>6037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6038</v>
      </c>
      <c r="B134" s="237" t="s">
        <v>6039</v>
      </c>
      <c r="C134" s="237" t="s">
        <v>5573</v>
      </c>
      <c r="D134" s="237" t="s">
        <v>5360</v>
      </c>
      <c r="E134" s="237" t="s">
        <v>21</v>
      </c>
      <c r="F134" s="237" t="s">
        <v>5362</v>
      </c>
      <c r="G134" s="237" t="s">
        <v>21</v>
      </c>
      <c r="H134" s="237" t="s">
        <v>6040</v>
      </c>
      <c r="I134" s="237" t="s">
        <v>21</v>
      </c>
      <c r="J134" s="237" t="s">
        <v>6041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2812</v>
      </c>
      <c r="B135" s="236" t="s">
        <v>6042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6043</v>
      </c>
      <c r="B136" s="237" t="s">
        <v>6044</v>
      </c>
      <c r="C136" s="237" t="s">
        <v>6045</v>
      </c>
      <c r="D136" s="237" t="s">
        <v>6046</v>
      </c>
      <c r="E136" s="237" t="s">
        <v>6047</v>
      </c>
      <c r="F136" s="237" t="s">
        <v>6048</v>
      </c>
      <c r="G136" s="237" t="s">
        <v>21</v>
      </c>
      <c r="H136" s="237" t="s">
        <v>6049</v>
      </c>
      <c r="I136" s="237" t="s">
        <v>21</v>
      </c>
      <c r="J136" s="237" t="s">
        <v>6050</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6051</v>
      </c>
      <c r="B137" s="237" t="s">
        <v>6052</v>
      </c>
      <c r="C137" s="237" t="s">
        <v>6053</v>
      </c>
      <c r="D137" s="237" t="s">
        <v>6054</v>
      </c>
      <c r="E137" s="237" t="s">
        <v>21</v>
      </c>
      <c r="F137" s="237" t="s">
        <v>21</v>
      </c>
      <c r="G137" s="237" t="s">
        <v>21</v>
      </c>
      <c r="H137" s="237" t="s">
        <v>6055</v>
      </c>
      <c r="I137" s="237" t="s">
        <v>21</v>
      </c>
      <c r="J137" s="237" t="s">
        <v>6056</v>
      </c>
      <c r="K137" s="240">
        <f>IF(COUNTIF(L137:AY137,"&lt;&gt;")=0,"",SUMPRODUCT(((Recommendations[ImplStatus]="Implemented")+(Recommendations[ImplStatus]="Compensated"))*ISNUMBER(MATCH(Recommendations[Id],L137:AY137,0)))/COUNTIF(L137:AY137,"&lt;&gt;"))</f>
        <v>0</v>
      </c>
      <c r="L137" s="243" t="s">
        <v>1089</v>
      </c>
      <c r="M137" s="243" t="s">
        <v>1238</v>
      </c>
      <c r="N137" s="243" t="s">
        <v>1243</v>
      </c>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6057</v>
      </c>
      <c r="B138" s="237" t="s">
        <v>6058</v>
      </c>
      <c r="C138" s="237" t="s">
        <v>6059</v>
      </c>
      <c r="D138" s="237" t="s">
        <v>21</v>
      </c>
      <c r="E138" s="237" t="s">
        <v>21</v>
      </c>
      <c r="F138" s="237" t="s">
        <v>21</v>
      </c>
      <c r="G138" s="237" t="s">
        <v>21</v>
      </c>
      <c r="H138" s="237" t="s">
        <v>6060</v>
      </c>
      <c r="I138" s="237" t="s">
        <v>21</v>
      </c>
      <c r="J138" s="237" t="s">
        <v>6061</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6062</v>
      </c>
      <c r="B139" s="237" t="s">
        <v>6063</v>
      </c>
      <c r="C139" s="237" t="s">
        <v>6064</v>
      </c>
      <c r="D139" s="237" t="s">
        <v>6065</v>
      </c>
      <c r="E139" s="237" t="s">
        <v>21</v>
      </c>
      <c r="F139" s="237" t="s">
        <v>21</v>
      </c>
      <c r="G139" s="237" t="s">
        <v>21</v>
      </c>
      <c r="H139" s="237" t="s">
        <v>6066</v>
      </c>
      <c r="I139" s="237" t="s">
        <v>6067</v>
      </c>
      <c r="J139" s="237" t="s">
        <v>6068</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6069</v>
      </c>
      <c r="B140" s="237" t="s">
        <v>6070</v>
      </c>
      <c r="C140" s="237" t="s">
        <v>6071</v>
      </c>
      <c r="D140" s="237" t="s">
        <v>6072</v>
      </c>
      <c r="E140" s="237" t="s">
        <v>21</v>
      </c>
      <c r="F140" s="237" t="s">
        <v>21</v>
      </c>
      <c r="G140" s="237" t="s">
        <v>21</v>
      </c>
      <c r="H140" s="237" t="s">
        <v>6073</v>
      </c>
      <c r="I140" s="237" t="s">
        <v>5796</v>
      </c>
      <c r="J140" s="237" t="s">
        <v>6074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6075</v>
      </c>
      <c r="B141" s="237" t="s">
        <v>6076</v>
      </c>
      <c r="C141" s="237" t="s">
        <v>6077</v>
      </c>
      <c r="D141" s="237" t="s">
        <v>21</v>
      </c>
      <c r="E141" s="237" t="s">
        <v>6078</v>
      </c>
      <c r="F141" s="237" t="s">
        <v>21</v>
      </c>
      <c r="G141" s="237" t="s">
        <v>21</v>
      </c>
      <c r="H141" s="237" t="s">
        <v>6079</v>
      </c>
      <c r="I141" s="237" t="s">
        <v>5796</v>
      </c>
      <c r="J141" s="237" t="s">
        <v>6080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6081</v>
      </c>
      <c r="B142" s="237" t="s">
        <v>6082</v>
      </c>
      <c r="C142" s="237" t="s">
        <v>6083</v>
      </c>
      <c r="D142" s="237" t="s">
        <v>6084</v>
      </c>
      <c r="E142" s="237" t="s">
        <v>6078</v>
      </c>
      <c r="F142" s="237" t="s">
        <v>21</v>
      </c>
      <c r="G142" s="237" t="s">
        <v>21</v>
      </c>
      <c r="H142" s="237" t="s">
        <v>6085</v>
      </c>
      <c r="I142" s="237" t="s">
        <v>6086</v>
      </c>
      <c r="J142" s="237" t="s">
        <v>6087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2816</v>
      </c>
      <c r="B143" s="236" t="s">
        <v>6088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6089</v>
      </c>
      <c r="B144" s="237" t="s">
        <v>6090</v>
      </c>
      <c r="C144" s="237" t="s">
        <v>6091</v>
      </c>
      <c r="D144" s="237" t="s">
        <v>21</v>
      </c>
      <c r="E144" s="237" t="s">
        <v>21</v>
      </c>
      <c r="F144" s="237" t="s">
        <v>21</v>
      </c>
      <c r="G144" s="237" t="s">
        <v>21</v>
      </c>
      <c r="H144" s="237" t="s">
        <v>6092</v>
      </c>
      <c r="I144" s="237" t="s">
        <v>21</v>
      </c>
      <c r="J144" s="237" t="s">
        <v>6093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6094</v>
      </c>
      <c r="B145" s="237" t="s">
        <v>6095</v>
      </c>
      <c r="C145" s="237" t="s">
        <v>6096</v>
      </c>
      <c r="D145" s="237" t="s">
        <v>21</v>
      </c>
      <c r="E145" s="237" t="s">
        <v>21</v>
      </c>
      <c r="F145" s="237" t="s">
        <v>21</v>
      </c>
      <c r="G145" s="237" t="s">
        <v>21</v>
      </c>
      <c r="H145" s="237" t="s">
        <v>6097</v>
      </c>
      <c r="I145" s="237" t="s">
        <v>21</v>
      </c>
      <c r="J145" s="237" t="s">
        <v>6098</v>
      </c>
      <c r="K145" s="240">
        <f>IF(COUNTIF(L145:AY145,"&lt;&gt;")=0,"",SUMPRODUCT(((Recommendations[ImplStatus]="Implemented")+(Recommendations[ImplStatus]="Compensated"))*ISNUMBER(MATCH(Recommendations[Id],L145:AY145,0)))/COUNTIF(L145:AY145,"&lt;&gt;"))</f>
        <v>0</v>
      </c>
      <c r="L145" s="243" t="s">
        <v>1089</v>
      </c>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6099</v>
      </c>
      <c r="B146" s="237" t="s">
        <v>6100</v>
      </c>
      <c r="C146" s="237" t="s">
        <v>6101</v>
      </c>
      <c r="D146" s="237" t="s">
        <v>6102</v>
      </c>
      <c r="E146" s="237" t="s">
        <v>21</v>
      </c>
      <c r="F146" s="237" t="s">
        <v>21</v>
      </c>
      <c r="G146" s="237" t="s">
        <v>21</v>
      </c>
      <c r="H146" s="237" t="s">
        <v>6103</v>
      </c>
      <c r="I146" s="237" t="s">
        <v>21</v>
      </c>
      <c r="J146" s="237" t="s">
        <v>6104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6105</v>
      </c>
      <c r="B147" s="235" t="s">
        <v>6106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2838</v>
      </c>
      <c r="B148" s="236" t="s">
        <v>6107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6108</v>
      </c>
      <c r="B149" s="237" t="s">
        <v>6109</v>
      </c>
      <c r="C149" s="237" t="s">
        <v>6110</v>
      </c>
      <c r="D149" s="237" t="s">
        <v>5568</v>
      </c>
      <c r="E149" s="237" t="s">
        <v>5354</v>
      </c>
      <c r="F149" s="237" t="s">
        <v>21</v>
      </c>
      <c r="G149" s="237" t="s">
        <v>21</v>
      </c>
      <c r="H149" s="237" t="s">
        <v>6111</v>
      </c>
      <c r="I149" s="237" t="s">
        <v>21</v>
      </c>
      <c r="J149" s="237" t="s">
        <v>6112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6113</v>
      </c>
      <c r="B150" s="237" t="s">
        <v>6114</v>
      </c>
      <c r="C150" s="237" t="s">
        <v>5359</v>
      </c>
      <c r="D150" s="237" t="s">
        <v>5360</v>
      </c>
      <c r="E150" s="237" t="s">
        <v>21</v>
      </c>
      <c r="F150" s="237" t="s">
        <v>5362</v>
      </c>
      <c r="G150" s="237" t="s">
        <v>21</v>
      </c>
      <c r="H150" s="237" t="s">
        <v>6115</v>
      </c>
      <c r="I150" s="237" t="s">
        <v>21</v>
      </c>
      <c r="J150" s="237" t="s">
        <v>6116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2842</v>
      </c>
      <c r="B151" s="236" t="s">
        <v>6117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6118</v>
      </c>
      <c r="B152" s="237" t="s">
        <v>6119</v>
      </c>
      <c r="C152" s="237" t="s">
        <v>6120</v>
      </c>
      <c r="D152" s="237" t="s">
        <v>21</v>
      </c>
      <c r="E152" s="237" t="s">
        <v>21</v>
      </c>
      <c r="F152" s="237" t="s">
        <v>21</v>
      </c>
      <c r="G152" s="237" t="s">
        <v>21</v>
      </c>
      <c r="H152" s="237" t="s">
        <v>6121</v>
      </c>
      <c r="I152" s="237" t="s">
        <v>6122</v>
      </c>
      <c r="J152" s="237" t="s">
        <v>6123</v>
      </c>
      <c r="K152" s="240">
        <f>IF(COUNTIF(L152:AY152,"&lt;&gt;")=0,"",SUMPRODUCT(((Recommendations[ImplStatus]="Implemented")+(Recommendations[ImplStatus]="Compensated"))*ISNUMBER(MATCH(Recommendations[Id],L152:AY152,0)))/COUNTIF(L152:AY152,"&lt;&gt;"))</f>
        <v>0</v>
      </c>
      <c r="L152" s="243" t="s">
        <v>187</v>
      </c>
      <c r="M152" s="243" t="s">
        <v>1030</v>
      </c>
      <c r="N152" s="243" t="s">
        <v>1298</v>
      </c>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6124</v>
      </c>
      <c r="B153" s="237" t="s">
        <v>6125</v>
      </c>
      <c r="C153" s="237" t="s">
        <v>6126</v>
      </c>
      <c r="D153" s="237" t="s">
        <v>6127</v>
      </c>
      <c r="E153" s="237" t="s">
        <v>21</v>
      </c>
      <c r="F153" s="237" t="s">
        <v>6128</v>
      </c>
      <c r="G153" s="237" t="s">
        <v>21</v>
      </c>
      <c r="H153" s="237" t="s">
        <v>6129</v>
      </c>
      <c r="I153" s="237" t="s">
        <v>6130</v>
      </c>
      <c r="J153" s="237" t="s">
        <v>6131</v>
      </c>
      <c r="K153" s="240">
        <f>IF(COUNTIF(L153:AY153,"&lt;&gt;")=0,"",SUMPRODUCT(((Recommendations[ImplStatus]="Implemented")+(Recommendations[ImplStatus]="Compensated"))*ISNUMBER(MATCH(Recommendations[Id],L153:AY153,0)))/COUNTIF(L153:AY153,"&lt;&gt;"))</f>
        <v>0</v>
      </c>
      <c r="L153" s="243" t="s">
        <v>1208</v>
      </c>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6132</v>
      </c>
      <c r="B154" s="237" t="s">
        <v>6133</v>
      </c>
      <c r="C154" s="237" t="s">
        <v>6134</v>
      </c>
      <c r="D154" s="237" t="s">
        <v>21</v>
      </c>
      <c r="E154" s="237" t="s">
        <v>21</v>
      </c>
      <c r="F154" s="237" t="s">
        <v>6135</v>
      </c>
      <c r="G154" s="237" t="s">
        <v>21</v>
      </c>
      <c r="H154" s="237" t="s">
        <v>6136</v>
      </c>
      <c r="I154" s="237" t="s">
        <v>21</v>
      </c>
      <c r="J154" s="237" t="s">
        <v>6137</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6138</v>
      </c>
      <c r="B155" s="237" t="s">
        <v>6139</v>
      </c>
      <c r="C155" s="237" t="s">
        <v>6140</v>
      </c>
      <c r="D155" s="237" t="s">
        <v>21</v>
      </c>
      <c r="E155" s="237" t="s">
        <v>21</v>
      </c>
      <c r="F155" s="237" t="s">
        <v>21</v>
      </c>
      <c r="G155" s="237" t="s">
        <v>21</v>
      </c>
      <c r="H155" s="237" t="s">
        <v>6141</v>
      </c>
      <c r="I155" s="237" t="s">
        <v>6142</v>
      </c>
      <c r="J155" s="237" t="s">
        <v>6143</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6144</v>
      </c>
      <c r="B156" s="237" t="s">
        <v>6145</v>
      </c>
      <c r="C156" s="237" t="s">
        <v>6146</v>
      </c>
      <c r="D156" s="237" t="s">
        <v>21</v>
      </c>
      <c r="E156" s="237" t="s">
        <v>21</v>
      </c>
      <c r="F156" s="237" t="s">
        <v>21</v>
      </c>
      <c r="G156" s="237" t="s">
        <v>21</v>
      </c>
      <c r="H156" s="237" t="s">
        <v>6147</v>
      </c>
      <c r="I156" s="237" t="s">
        <v>21</v>
      </c>
      <c r="J156" s="237" t="s">
        <v>6148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6149</v>
      </c>
      <c r="B157" s="237" t="s">
        <v>6150</v>
      </c>
      <c r="C157" s="237" t="s">
        <v>6151</v>
      </c>
      <c r="D157" s="237" t="s">
        <v>6152</v>
      </c>
      <c r="E157" s="237" t="s">
        <v>21</v>
      </c>
      <c r="F157" s="237" t="s">
        <v>21</v>
      </c>
      <c r="G157" s="237" t="s">
        <v>21</v>
      </c>
      <c r="H157" s="237" t="s">
        <v>6153</v>
      </c>
      <c r="I157" s="237" t="s">
        <v>21</v>
      </c>
      <c r="J157" s="237" t="s">
        <v>6154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6155</v>
      </c>
      <c r="B158" s="237" t="s">
        <v>6156</v>
      </c>
      <c r="C158" s="237" t="s">
        <v>6157</v>
      </c>
      <c r="D158" s="237" t="s">
        <v>6158</v>
      </c>
      <c r="E158" s="237" t="s">
        <v>21</v>
      </c>
      <c r="F158" s="237" t="s">
        <v>21</v>
      </c>
      <c r="G158" s="237" t="s">
        <v>21</v>
      </c>
      <c r="H158" s="237" t="s">
        <v>21</v>
      </c>
      <c r="I158" s="237" t="s">
        <v>21</v>
      </c>
      <c r="J158" s="237" t="s">
        <v>6159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6160</v>
      </c>
      <c r="B159" s="237" t="s">
        <v>6161</v>
      </c>
      <c r="C159" s="237" t="s">
        <v>6162</v>
      </c>
      <c r="D159" s="237" t="s">
        <v>6163</v>
      </c>
      <c r="E159" s="237" t="s">
        <v>21</v>
      </c>
      <c r="F159" s="237" t="s">
        <v>6164</v>
      </c>
      <c r="G159" s="237" t="s">
        <v>21</v>
      </c>
      <c r="H159" s="237" t="s">
        <v>6165</v>
      </c>
      <c r="I159" s="237" t="s">
        <v>6166</v>
      </c>
      <c r="J159" s="237" t="s">
        <v>6167</v>
      </c>
      <c r="K159" s="240">
        <f>IF(COUNTIF(L159:AY159,"&lt;&gt;")=0,"",SUMPRODUCT(((Recommendations[ImplStatus]="Implemented")+(Recommendations[ImplStatus]="Compensated"))*ISNUMBER(MATCH(Recommendations[Id],L159:AY159,0)))/COUNTIF(L159:AY159,"&lt;&gt;"))</f>
        <v>0</v>
      </c>
      <c r="L159" s="243" t="s">
        <v>74</v>
      </c>
      <c r="M159" s="243" t="s">
        <v>156</v>
      </c>
      <c r="N159" s="243" t="s">
        <v>197</v>
      </c>
      <c r="O159" s="243" t="s">
        <v>276</v>
      </c>
      <c r="P159" s="243" t="s">
        <v>281</v>
      </c>
      <c r="Q159" s="243" t="s">
        <v>321</v>
      </c>
      <c r="R159" s="243" t="s">
        <v>326</v>
      </c>
      <c r="S159" s="243" t="s">
        <v>401</v>
      </c>
      <c r="T159" s="243" t="s">
        <v>643</v>
      </c>
      <c r="U159" s="243" t="s">
        <v>693</v>
      </c>
      <c r="V159" s="243" t="s">
        <v>825</v>
      </c>
      <c r="W159" s="243" t="s">
        <v>1084</v>
      </c>
      <c r="X159" s="243" t="s">
        <v>1394</v>
      </c>
      <c r="Y159" s="243" t="s">
        <v>1544</v>
      </c>
      <c r="Z159" s="243" t="s">
        <v>1672</v>
      </c>
      <c r="AA159" s="243" t="s">
        <v>1798</v>
      </c>
      <c r="AB159" s="243" t="s">
        <v>1931</v>
      </c>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2846</v>
      </c>
      <c r="B160" s="236" t="s">
        <v>6168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6169</v>
      </c>
      <c r="B161" s="237" t="s">
        <v>6170</v>
      </c>
      <c r="C161" s="237" t="s">
        <v>6171</v>
      </c>
      <c r="D161" s="237" t="s">
        <v>6172</v>
      </c>
      <c r="E161" s="237" t="s">
        <v>21</v>
      </c>
      <c r="F161" s="237" t="s">
        <v>21</v>
      </c>
      <c r="G161" s="237" t="s">
        <v>6173</v>
      </c>
      <c r="H161" s="237" t="s">
        <v>6174</v>
      </c>
      <c r="I161" s="237" t="s">
        <v>6175</v>
      </c>
      <c r="J161" s="237" t="s">
        <v>6176</v>
      </c>
      <c r="K161" s="240">
        <f>IF(COUNTIF(L161:AY161,"&lt;&gt;")=0,"",SUMPRODUCT(((Recommendations[ImplStatus]="Implemented")+(Recommendations[ImplStatus]="Compensated"))*ISNUMBER(MATCH(Recommendations[Id],L161:AY161,0)))/COUNTIF(L161:AY161,"&lt;&gt;"))</f>
        <v>0</v>
      </c>
      <c r="L161" s="243" t="s">
        <v>838</v>
      </c>
      <c r="M161" s="243" t="s">
        <v>2267</v>
      </c>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6177</v>
      </c>
      <c r="B162" s="237" t="s">
        <v>6178</v>
      </c>
      <c r="C162" s="237" t="s">
        <v>6179</v>
      </c>
      <c r="D162" s="237" t="s">
        <v>6180</v>
      </c>
      <c r="E162" s="237" t="s">
        <v>21</v>
      </c>
      <c r="F162" s="237" t="s">
        <v>21</v>
      </c>
      <c r="G162" s="237" t="s">
        <v>21</v>
      </c>
      <c r="H162" s="237" t="s">
        <v>6181</v>
      </c>
      <c r="I162" s="237" t="s">
        <v>21</v>
      </c>
      <c r="J162" s="237" t="s">
        <v>6182</v>
      </c>
      <c r="K162" s="240">
        <f>IF(COUNTIF(L162:AY162,"&lt;&gt;")=0,"",SUMPRODUCT(((Recommendations[ImplStatus]="Implemented")+(Recommendations[ImplStatus]="Compensated"))*ISNUMBER(MATCH(Recommendations[Id],L162:AY162,0)))/COUNTIF(L162:AY162,"&lt;&gt;"))</f>
        <v>0</v>
      </c>
      <c r="L162" s="243" t="s">
        <v>584</v>
      </c>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6183</v>
      </c>
      <c r="B163" s="237" t="s">
        <v>6184</v>
      </c>
      <c r="C163" s="237" t="s">
        <v>6185</v>
      </c>
      <c r="D163" s="237" t="s">
        <v>6180</v>
      </c>
      <c r="E163" s="237" t="s">
        <v>21</v>
      </c>
      <c r="F163" s="237" t="s">
        <v>6186</v>
      </c>
      <c r="G163" s="237" t="s">
        <v>21</v>
      </c>
      <c r="H163" s="237" t="s">
        <v>6187</v>
      </c>
      <c r="I163" s="237" t="s">
        <v>21</v>
      </c>
      <c r="J163" s="237" t="s">
        <v>6188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6189</v>
      </c>
      <c r="B164" s="237" t="s">
        <v>6190</v>
      </c>
      <c r="C164" s="237" t="s">
        <v>6191</v>
      </c>
      <c r="D164" s="237" t="s">
        <v>6192</v>
      </c>
      <c r="E164" s="237" t="s">
        <v>21</v>
      </c>
      <c r="F164" s="237" t="s">
        <v>21</v>
      </c>
      <c r="G164" s="237" t="s">
        <v>21</v>
      </c>
      <c r="H164" s="237" t="s">
        <v>6193</v>
      </c>
      <c r="I164" s="237" t="s">
        <v>6194</v>
      </c>
      <c r="J164" s="237" t="s">
        <v>6195</v>
      </c>
      <c r="K164" s="240">
        <f>IF(COUNTIF(L164:AY164,"&lt;&gt;")=0,"",SUMPRODUCT(((Recommendations[ImplStatus]="Implemented")+(Recommendations[ImplStatus]="Compensated"))*ISNUMBER(MATCH(Recommendations[Id],L164:AY164,0)))/COUNTIF(L164:AY164,"&lt;&gt;"))</f>
        <v>0</v>
      </c>
      <c r="L164" s="243" t="s">
        <v>140</v>
      </c>
      <c r="M164" s="243" t="s">
        <v>212</v>
      </c>
      <c r="N164" s="243" t="s">
        <v>506</v>
      </c>
      <c r="O164" s="243" t="s">
        <v>708</v>
      </c>
      <c r="P164" s="243" t="s">
        <v>783</v>
      </c>
      <c r="Q164" s="243" t="s">
        <v>897</v>
      </c>
      <c r="R164" s="243" t="s">
        <v>1009</v>
      </c>
      <c r="S164" s="243" t="s">
        <v>1104</v>
      </c>
      <c r="T164" s="243" t="s">
        <v>1148</v>
      </c>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6196</v>
      </c>
      <c r="B165" s="237" t="s">
        <v>6197</v>
      </c>
      <c r="C165" s="237" t="s">
        <v>6198</v>
      </c>
      <c r="D165" s="237" t="s">
        <v>21</v>
      </c>
      <c r="E165" s="237" t="s">
        <v>21</v>
      </c>
      <c r="F165" s="237" t="s">
        <v>21</v>
      </c>
      <c r="G165" s="237" t="s">
        <v>21</v>
      </c>
      <c r="H165" s="237" t="s">
        <v>6199</v>
      </c>
      <c r="I165" s="237" t="s">
        <v>21</v>
      </c>
      <c r="J165" s="237" t="s">
        <v>6200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6201</v>
      </c>
      <c r="B166" s="237" t="s">
        <v>6202</v>
      </c>
      <c r="C166" s="237" t="s">
        <v>6203</v>
      </c>
      <c r="D166" s="237" t="s">
        <v>6204</v>
      </c>
      <c r="E166" s="237" t="s">
        <v>21</v>
      </c>
      <c r="F166" s="237" t="s">
        <v>21</v>
      </c>
      <c r="G166" s="237" t="s">
        <v>21</v>
      </c>
      <c r="H166" s="237" t="s">
        <v>6205</v>
      </c>
      <c r="I166" s="237" t="s">
        <v>6206</v>
      </c>
      <c r="J166" s="237" t="s">
        <v>6207</v>
      </c>
      <c r="K166" s="240">
        <f>IF(COUNTIF(L166:AY166,"&lt;&gt;")=0,"",SUMPRODUCT(((Recommendations[ImplStatus]="Implemented")+(Recommendations[ImplStatus]="Compensated"))*ISNUMBER(MATCH(Recommendations[Id],L166:AY166,0)))/COUNTIF(L166:AY166,"&lt;&gt;"))</f>
        <v>0</v>
      </c>
      <c r="L166" s="243" t="s">
        <v>172</v>
      </c>
      <c r="M166" s="243" t="s">
        <v>566</v>
      </c>
      <c r="N166" s="243" t="s">
        <v>571</v>
      </c>
      <c r="O166" s="243" t="s">
        <v>575</v>
      </c>
      <c r="P166" s="243" t="s">
        <v>608</v>
      </c>
      <c r="Q166" s="243" t="s">
        <v>683</v>
      </c>
      <c r="R166" s="243" t="s">
        <v>971</v>
      </c>
      <c r="S166" s="243" t="s">
        <v>1040</v>
      </c>
      <c r="T166" s="243" t="s">
        <v>1050</v>
      </c>
      <c r="U166" s="243" t="s">
        <v>1055</v>
      </c>
      <c r="V166" s="243" t="s">
        <v>1060</v>
      </c>
      <c r="W166" s="243" t="s">
        <v>1064</v>
      </c>
      <c r="X166" s="243" t="s">
        <v>1198</v>
      </c>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6208</v>
      </c>
      <c r="B167" s="237" t="s">
        <v>6209</v>
      </c>
      <c r="C167" s="237" t="s">
        <v>6210</v>
      </c>
      <c r="D167" s="237" t="s">
        <v>21</v>
      </c>
      <c r="E167" s="237" t="s">
        <v>21</v>
      </c>
      <c r="F167" s="237" t="s">
        <v>21</v>
      </c>
      <c r="G167" s="237" t="s">
        <v>21</v>
      </c>
      <c r="H167" s="237" t="s">
        <v>6211</v>
      </c>
      <c r="I167" s="237" t="s">
        <v>6212</v>
      </c>
      <c r="J167" s="237" t="s">
        <v>6213</v>
      </c>
      <c r="K167" s="240">
        <f>IF(COUNTIF(L167:AY167,"&lt;&gt;")=0,"",SUMPRODUCT(((Recommendations[ImplStatus]="Implemented")+(Recommendations[ImplStatus]="Compensated"))*ISNUMBER(MATCH(Recommendations[Id],L167:AY167,0)))/COUNTIF(L167:AY167,"&lt;&gt;"))</f>
        <v>0</v>
      </c>
      <c r="L167" s="243" t="s">
        <v>177</v>
      </c>
      <c r="M167" s="243" t="s">
        <v>603</v>
      </c>
      <c r="N167" s="243" t="s">
        <v>1045</v>
      </c>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6214</v>
      </c>
      <c r="B168" s="237" t="s">
        <v>6215</v>
      </c>
      <c r="C168" s="237" t="s">
        <v>6216</v>
      </c>
      <c r="D168" s="237" t="s">
        <v>6217</v>
      </c>
      <c r="E168" s="237" t="s">
        <v>21</v>
      </c>
      <c r="F168" s="237" t="s">
        <v>21</v>
      </c>
      <c r="G168" s="237" t="s">
        <v>21</v>
      </c>
      <c r="H168" s="237" t="s">
        <v>6218</v>
      </c>
      <c r="I168" s="237" t="s">
        <v>21</v>
      </c>
      <c r="J168" s="237" t="s">
        <v>6219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6220</v>
      </c>
      <c r="B169" s="237" t="s">
        <v>6221</v>
      </c>
      <c r="C169" s="237" t="s">
        <v>6222</v>
      </c>
      <c r="D169" s="237" t="s">
        <v>6223</v>
      </c>
      <c r="E169" s="237" t="s">
        <v>21</v>
      </c>
      <c r="F169" s="237" t="s">
        <v>21</v>
      </c>
      <c r="G169" s="237" t="s">
        <v>6224</v>
      </c>
      <c r="H169" s="237" t="s">
        <v>6225</v>
      </c>
      <c r="I169" s="237" t="s">
        <v>6226</v>
      </c>
      <c r="J169" s="237" t="s">
        <v>6227</v>
      </c>
      <c r="K169" s="240">
        <f>IF(COUNTIF(L169:AY169,"&lt;&gt;")=0,"",SUMPRODUCT(((Recommendations[ImplStatus]="Implemented")+(Recommendations[ImplStatus]="Compensated"))*ISNUMBER(MATCH(Recommendations[Id],L169:AY169,0)))/COUNTIF(L169:AY169,"&lt;&gt;"))</f>
        <v>0</v>
      </c>
      <c r="L169" s="243" t="s">
        <v>406</v>
      </c>
      <c r="M169" s="243" t="s">
        <v>598</v>
      </c>
      <c r="N169" s="243" t="s">
        <v>1074</v>
      </c>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6228</v>
      </c>
      <c r="B170" s="237" t="s">
        <v>6229</v>
      </c>
      <c r="C170" s="237" t="s">
        <v>6230</v>
      </c>
      <c r="D170" s="237" t="s">
        <v>6231</v>
      </c>
      <c r="E170" s="237" t="s">
        <v>21</v>
      </c>
      <c r="F170" s="237" t="s">
        <v>21</v>
      </c>
      <c r="G170" s="237" t="s">
        <v>21</v>
      </c>
      <c r="H170" s="237" t="s">
        <v>6232</v>
      </c>
      <c r="I170" s="237" t="s">
        <v>6233</v>
      </c>
      <c r="J170" s="237" t="s">
        <v>6234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6235</v>
      </c>
      <c r="B171" s="237" t="s">
        <v>6236</v>
      </c>
      <c r="C171" s="237" t="s">
        <v>6230</v>
      </c>
      <c r="D171" s="237" t="s">
        <v>6237</v>
      </c>
      <c r="E171" s="237" t="s">
        <v>21</v>
      </c>
      <c r="F171" s="237" t="s">
        <v>21</v>
      </c>
      <c r="G171" s="237" t="s">
        <v>6238</v>
      </c>
      <c r="H171" s="237" t="s">
        <v>6232</v>
      </c>
      <c r="I171" s="237" t="s">
        <v>6239</v>
      </c>
      <c r="J171" s="237" t="s">
        <v>6240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6241</v>
      </c>
      <c r="B172" s="237" t="s">
        <v>6242</v>
      </c>
      <c r="C172" s="237" t="s">
        <v>6243</v>
      </c>
      <c r="D172" s="237" t="s">
        <v>6244</v>
      </c>
      <c r="E172" s="237" t="s">
        <v>21</v>
      </c>
      <c r="F172" s="237" t="s">
        <v>21</v>
      </c>
      <c r="G172" s="237" t="s">
        <v>21</v>
      </c>
      <c r="H172" s="237" t="s">
        <v>6245</v>
      </c>
      <c r="I172" s="237" t="s">
        <v>21</v>
      </c>
      <c r="J172" s="237" t="s">
        <v>6246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2850</v>
      </c>
      <c r="B173" s="236" t="s">
        <v>6247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6248</v>
      </c>
      <c r="B174" s="237" t="s">
        <v>6249</v>
      </c>
      <c r="C174" s="237" t="s">
        <v>6250</v>
      </c>
      <c r="D174" s="237" t="s">
        <v>6251</v>
      </c>
      <c r="E174" s="237" t="s">
        <v>6252</v>
      </c>
      <c r="F174" s="237" t="s">
        <v>21</v>
      </c>
      <c r="G174" s="237" t="s">
        <v>21</v>
      </c>
      <c r="H174" s="237" t="s">
        <v>6253</v>
      </c>
      <c r="I174" s="237" t="s">
        <v>6254</v>
      </c>
      <c r="J174" s="237" t="s">
        <v>6255</v>
      </c>
      <c r="K174" s="240">
        <f>IF(COUNTIF(L174:AY174,"&lt;&gt;")=0,"",SUMPRODUCT(((Recommendations[ImplStatus]="Implemented")+(Recommendations[ImplStatus]="Compensated"))*ISNUMBER(MATCH(Recommendations[Id],L174:AY174,0)))/COUNTIF(L174:AY174,"&lt;&gt;"))</f>
        <v>0</v>
      </c>
      <c r="L174" s="243" t="s">
        <v>1035</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6256</v>
      </c>
      <c r="B175" s="237" t="s">
        <v>6257</v>
      </c>
      <c r="C175" s="237" t="s">
        <v>6258</v>
      </c>
      <c r="D175" s="237" t="s">
        <v>21</v>
      </c>
      <c r="E175" s="237" t="s">
        <v>6259</v>
      </c>
      <c r="F175" s="237" t="s">
        <v>21</v>
      </c>
      <c r="G175" s="237" t="s">
        <v>21</v>
      </c>
      <c r="H175" s="237" t="s">
        <v>6260</v>
      </c>
      <c r="I175" s="237" t="s">
        <v>21</v>
      </c>
      <c r="J175" s="237" t="s">
        <v>6261</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6262</v>
      </c>
      <c r="B176" s="237" t="s">
        <v>6263</v>
      </c>
      <c r="C176" s="237" t="s">
        <v>6264</v>
      </c>
      <c r="D176" s="237" t="s">
        <v>21</v>
      </c>
      <c r="E176" s="237" t="s">
        <v>6265</v>
      </c>
      <c r="F176" s="237" t="s">
        <v>21</v>
      </c>
      <c r="G176" s="237" t="s">
        <v>21</v>
      </c>
      <c r="H176" s="237" t="s">
        <v>6266</v>
      </c>
      <c r="I176" s="237" t="s">
        <v>6267</v>
      </c>
      <c r="J176" s="237" t="s">
        <v>6268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2855</v>
      </c>
      <c r="B177" s="236" t="s">
        <v>6269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6270</v>
      </c>
      <c r="B178" s="237" t="s">
        <v>6271</v>
      </c>
      <c r="C178" s="237" t="s">
        <v>6272</v>
      </c>
      <c r="D178" s="237" t="s">
        <v>6273</v>
      </c>
      <c r="E178" s="237" t="s">
        <v>6274</v>
      </c>
      <c r="F178" s="237" t="s">
        <v>6275</v>
      </c>
      <c r="G178" s="237" t="s">
        <v>21</v>
      </c>
      <c r="H178" s="237" t="s">
        <v>6276</v>
      </c>
      <c r="I178" s="237" t="s">
        <v>6277</v>
      </c>
      <c r="J178" s="237" t="s">
        <v>6278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2859</v>
      </c>
      <c r="B179" s="236" t="s">
        <v>6279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6280</v>
      </c>
      <c r="B180" s="237" t="s">
        <v>6281</v>
      </c>
      <c r="C180" s="237" t="s">
        <v>6282</v>
      </c>
      <c r="D180" s="237" t="s">
        <v>6273</v>
      </c>
      <c r="E180" s="237" t="s">
        <v>6283</v>
      </c>
      <c r="F180" s="237" t="s">
        <v>21</v>
      </c>
      <c r="G180" s="237" t="s">
        <v>21</v>
      </c>
      <c r="H180" s="237" t="s">
        <v>6284</v>
      </c>
      <c r="I180" s="237" t="s">
        <v>5796</v>
      </c>
      <c r="J180" s="237" t="s">
        <v>6285</v>
      </c>
      <c r="K180" s="240">
        <f>IF(COUNTIF(L180:AY180,"&lt;&gt;")=0,"",SUMPRODUCT(((Recommendations[ImplStatus]="Implemented")+(Recommendations[ImplStatus]="Compensated"))*ISNUMBER(MATCH(Recommendations[Id],L180:AY180,0)))/COUNTIF(L180:AY180,"&lt;&gt;"))</f>
        <v>0</v>
      </c>
      <c r="L180" s="243" t="s">
        <v>1208</v>
      </c>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6286</v>
      </c>
      <c r="B181" s="237" t="s">
        <v>6287</v>
      </c>
      <c r="C181" s="237" t="s">
        <v>6288</v>
      </c>
      <c r="D181" s="237" t="s">
        <v>6289</v>
      </c>
      <c r="E181" s="237" t="s">
        <v>21</v>
      </c>
      <c r="F181" s="237" t="s">
        <v>21</v>
      </c>
      <c r="G181" s="237" t="s">
        <v>21</v>
      </c>
      <c r="H181" s="237" t="s">
        <v>6290</v>
      </c>
      <c r="I181" s="237" t="s">
        <v>6291</v>
      </c>
      <c r="J181" s="237" t="s">
        <v>6292</v>
      </c>
      <c r="K181" s="240">
        <f>IF(COUNTIF(L181:AY181,"&lt;&gt;")=0,"",SUMPRODUCT(((Recommendations[ImplStatus]="Implemented")+(Recommendations[ImplStatus]="Compensated"))*ISNUMBER(MATCH(Recommendations[Id],L181:AY181,0)))/COUNTIF(L181:AY181,"&lt;&gt;"))</f>
        <v>0</v>
      </c>
      <c r="L181" s="243" t="s">
        <v>1193</v>
      </c>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6293</v>
      </c>
      <c r="B182" s="237" t="s">
        <v>6294</v>
      </c>
      <c r="C182" s="237" t="s">
        <v>6295</v>
      </c>
      <c r="D182" s="237" t="s">
        <v>6296</v>
      </c>
      <c r="E182" s="237" t="s">
        <v>21</v>
      </c>
      <c r="F182" s="237" t="s">
        <v>21</v>
      </c>
      <c r="G182" s="237" t="s">
        <v>21</v>
      </c>
      <c r="H182" s="237" t="s">
        <v>6297</v>
      </c>
      <c r="I182" s="237" t="s">
        <v>5796</v>
      </c>
      <c r="J182" s="237" t="s">
        <v>6298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6299</v>
      </c>
      <c r="B183" s="235" t="s">
        <v>6300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2889</v>
      </c>
      <c r="B184" s="236" t="s">
        <v>6301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6302</v>
      </c>
      <c r="B185" s="237" t="s">
        <v>6303</v>
      </c>
      <c r="C185" s="237" t="s">
        <v>6304</v>
      </c>
      <c r="D185" s="237" t="s">
        <v>5568</v>
      </c>
      <c r="E185" s="237" t="s">
        <v>6305</v>
      </c>
      <c r="F185" s="237" t="s">
        <v>21</v>
      </c>
      <c r="G185" s="237" t="s">
        <v>21</v>
      </c>
      <c r="H185" s="237" t="s">
        <v>6306</v>
      </c>
      <c r="I185" s="237" t="s">
        <v>21</v>
      </c>
      <c r="J185" s="237" t="s">
        <v>6307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6308</v>
      </c>
      <c r="B186" s="237" t="s">
        <v>6309</v>
      </c>
      <c r="C186" s="237" t="s">
        <v>5573</v>
      </c>
      <c r="D186" s="237" t="s">
        <v>6310</v>
      </c>
      <c r="E186" s="237" t="s">
        <v>21</v>
      </c>
      <c r="F186" s="237" t="s">
        <v>21</v>
      </c>
      <c r="G186" s="237" t="s">
        <v>21</v>
      </c>
      <c r="H186" s="237" t="s">
        <v>6311</v>
      </c>
      <c r="I186" s="237" t="s">
        <v>21</v>
      </c>
      <c r="J186" s="237" t="s">
        <v>6312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2893</v>
      </c>
      <c r="B187" s="236" t="s">
        <v>6313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6314</v>
      </c>
      <c r="B188" s="237" t="s">
        <v>6315</v>
      </c>
      <c r="C188" s="237" t="s">
        <v>6316</v>
      </c>
      <c r="D188" s="237" t="s">
        <v>6317</v>
      </c>
      <c r="E188" s="237" t="s">
        <v>21</v>
      </c>
      <c r="F188" s="237" t="s">
        <v>6318</v>
      </c>
      <c r="G188" s="237" t="s">
        <v>21</v>
      </c>
      <c r="H188" s="237" t="s">
        <v>6319</v>
      </c>
      <c r="I188" s="237" t="s">
        <v>6320</v>
      </c>
      <c r="J188" s="237" t="s">
        <v>6321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6322</v>
      </c>
      <c r="B189" s="237" t="s">
        <v>6323</v>
      </c>
      <c r="C189" s="237" t="s">
        <v>6324</v>
      </c>
      <c r="D189" s="237" t="s">
        <v>6325</v>
      </c>
      <c r="E189" s="237" t="s">
        <v>21</v>
      </c>
      <c r="F189" s="237" t="s">
        <v>21</v>
      </c>
      <c r="G189" s="237" t="s">
        <v>21</v>
      </c>
      <c r="H189" s="237" t="s">
        <v>6326</v>
      </c>
      <c r="I189" s="237" t="s">
        <v>21</v>
      </c>
      <c r="J189" s="237" t="s">
        <v>6327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6328</v>
      </c>
      <c r="B190" s="237" t="s">
        <v>6329</v>
      </c>
      <c r="C190" s="237" t="s">
        <v>6330</v>
      </c>
      <c r="D190" s="237" t="s">
        <v>6331</v>
      </c>
      <c r="E190" s="237" t="s">
        <v>21</v>
      </c>
      <c r="F190" s="237" t="s">
        <v>6332</v>
      </c>
      <c r="G190" s="237" t="s">
        <v>21</v>
      </c>
      <c r="H190" s="237" t="s">
        <v>6333</v>
      </c>
      <c r="I190" s="237" t="s">
        <v>21</v>
      </c>
      <c r="J190" s="237" t="s">
        <v>6334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6335</v>
      </c>
      <c r="B191" s="237" t="s">
        <v>6336</v>
      </c>
      <c r="C191" s="237" t="s">
        <v>6337</v>
      </c>
      <c r="D191" s="237" t="s">
        <v>21</v>
      </c>
      <c r="E191" s="237" t="s">
        <v>21</v>
      </c>
      <c r="F191" s="237" t="s">
        <v>21</v>
      </c>
      <c r="G191" s="237" t="s">
        <v>21</v>
      </c>
      <c r="H191" s="237" t="s">
        <v>6338</v>
      </c>
      <c r="I191" s="237" t="s">
        <v>21</v>
      </c>
      <c r="J191" s="237" t="s">
        <v>6339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6340</v>
      </c>
      <c r="B192" s="237" t="s">
        <v>6341</v>
      </c>
      <c r="C192" s="237" t="s">
        <v>6342</v>
      </c>
      <c r="D192" s="237" t="s">
        <v>6343</v>
      </c>
      <c r="E192" s="237" t="s">
        <v>6344</v>
      </c>
      <c r="F192" s="237" t="s">
        <v>21</v>
      </c>
      <c r="G192" s="237" t="s">
        <v>21</v>
      </c>
      <c r="H192" s="237" t="s">
        <v>6345</v>
      </c>
      <c r="I192" s="237" t="s">
        <v>21</v>
      </c>
      <c r="J192" s="237" t="s">
        <v>6346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2897</v>
      </c>
      <c r="B193" s="236" t="s">
        <v>6347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6348</v>
      </c>
      <c r="B194" s="237" t="s">
        <v>6349</v>
      </c>
      <c r="C194" s="237" t="s">
        <v>6350</v>
      </c>
      <c r="D194" s="237" t="s">
        <v>6343</v>
      </c>
      <c r="E194" s="237" t="s">
        <v>6344</v>
      </c>
      <c r="F194" s="237" t="s">
        <v>6351</v>
      </c>
      <c r="G194" s="237" t="s">
        <v>21</v>
      </c>
      <c r="H194" s="237" t="s">
        <v>6352</v>
      </c>
      <c r="I194" s="237" t="s">
        <v>21</v>
      </c>
      <c r="J194" s="237" t="s">
        <v>6353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6354</v>
      </c>
      <c r="B195" s="237" t="s">
        <v>6355</v>
      </c>
      <c r="C195" s="237" t="s">
        <v>6356</v>
      </c>
      <c r="D195" s="237" t="s">
        <v>6357</v>
      </c>
      <c r="E195" s="237" t="s">
        <v>21</v>
      </c>
      <c r="F195" s="237" t="s">
        <v>21</v>
      </c>
      <c r="G195" s="237" t="s">
        <v>21</v>
      </c>
      <c r="H195" s="237" t="s">
        <v>6358</v>
      </c>
      <c r="I195" s="237" t="s">
        <v>21</v>
      </c>
      <c r="J195" s="237" t="s">
        <v>6359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6360</v>
      </c>
      <c r="B196" s="237" t="s">
        <v>6361</v>
      </c>
      <c r="C196" s="237" t="s">
        <v>6362</v>
      </c>
      <c r="D196" s="237" t="s">
        <v>21</v>
      </c>
      <c r="E196" s="237" t="s">
        <v>6363</v>
      </c>
      <c r="F196" s="237" t="s">
        <v>21</v>
      </c>
      <c r="G196" s="237" t="s">
        <v>21</v>
      </c>
      <c r="H196" s="237" t="s">
        <v>6364</v>
      </c>
      <c r="I196" s="237" t="s">
        <v>21</v>
      </c>
      <c r="J196" s="237" t="s">
        <v>6365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6366</v>
      </c>
      <c r="B197" s="237" t="s">
        <v>6367</v>
      </c>
      <c r="C197" s="237" t="s">
        <v>6368</v>
      </c>
      <c r="D197" s="237" t="s">
        <v>21</v>
      </c>
      <c r="E197" s="237" t="s">
        <v>21</v>
      </c>
      <c r="F197" s="237" t="s">
        <v>21</v>
      </c>
      <c r="G197" s="237" t="s">
        <v>21</v>
      </c>
      <c r="H197" s="237" t="s">
        <v>6369</v>
      </c>
      <c r="I197" s="237" t="s">
        <v>21</v>
      </c>
      <c r="J197" s="237" t="s">
        <v>6370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6371</v>
      </c>
      <c r="B198" s="237" t="s">
        <v>6372</v>
      </c>
      <c r="C198" s="237" t="s">
        <v>6373</v>
      </c>
      <c r="D198" s="237" t="s">
        <v>6374</v>
      </c>
      <c r="E198" s="237" t="s">
        <v>21</v>
      </c>
      <c r="F198" s="237" t="s">
        <v>21</v>
      </c>
      <c r="G198" s="237" t="s">
        <v>21</v>
      </c>
      <c r="H198" s="237" t="s">
        <v>6375</v>
      </c>
      <c r="I198" s="237" t="s">
        <v>21</v>
      </c>
      <c r="J198" s="237" t="s">
        <v>6376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2901</v>
      </c>
      <c r="B199" s="236" t="s">
        <v>6377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6378</v>
      </c>
      <c r="B200" s="237" t="s">
        <v>6379</v>
      </c>
      <c r="C200" s="237" t="s">
        <v>6380</v>
      </c>
      <c r="D200" s="237" t="s">
        <v>21</v>
      </c>
      <c r="E200" s="237" t="s">
        <v>21</v>
      </c>
      <c r="F200" s="237" t="s">
        <v>21</v>
      </c>
      <c r="G200" s="237" t="s">
        <v>21</v>
      </c>
      <c r="H200" s="237" t="s">
        <v>6381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6382</v>
      </c>
      <c r="B201" s="237" t="s">
        <v>6383</v>
      </c>
      <c r="C201" s="237" t="s">
        <v>6384</v>
      </c>
      <c r="D201" s="237" t="s">
        <v>6385</v>
      </c>
      <c r="E201" s="237" t="s">
        <v>21</v>
      </c>
      <c r="F201" s="237" t="s">
        <v>21</v>
      </c>
      <c r="G201" s="237" t="s">
        <v>21</v>
      </c>
      <c r="H201" s="237" t="s">
        <v>6386</v>
      </c>
      <c r="I201" s="237" t="s">
        <v>21</v>
      </c>
      <c r="J201" s="237" t="s">
        <v>6387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6388</v>
      </c>
      <c r="B202" s="237" t="s">
        <v>6389</v>
      </c>
      <c r="C202" s="237" t="s">
        <v>6390</v>
      </c>
      <c r="D202" s="237" t="s">
        <v>21</v>
      </c>
      <c r="E202" s="237" t="s">
        <v>21</v>
      </c>
      <c r="F202" s="237" t="s">
        <v>21</v>
      </c>
      <c r="G202" s="237" t="s">
        <v>21</v>
      </c>
      <c r="H202" s="237" t="s">
        <v>6391</v>
      </c>
      <c r="I202" s="237" t="s">
        <v>21</v>
      </c>
      <c r="J202" s="237" t="s">
        <v>6392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6393</v>
      </c>
      <c r="B203" s="237" t="s">
        <v>6394</v>
      </c>
      <c r="C203" s="237" t="s">
        <v>6395</v>
      </c>
      <c r="D203" s="237" t="s">
        <v>6396</v>
      </c>
      <c r="E203" s="237" t="s">
        <v>21</v>
      </c>
      <c r="F203" s="237" t="s">
        <v>21</v>
      </c>
      <c r="G203" s="237" t="s">
        <v>21</v>
      </c>
      <c r="H203" s="237" t="s">
        <v>6397</v>
      </c>
      <c r="I203" s="237" t="s">
        <v>21</v>
      </c>
      <c r="J203" s="237" t="s">
        <v>6398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6399</v>
      </c>
      <c r="B204" s="237" t="s">
        <v>6400</v>
      </c>
      <c r="C204" s="237" t="s">
        <v>6401</v>
      </c>
      <c r="D204" s="237" t="s">
        <v>21</v>
      </c>
      <c r="E204" s="237" t="s">
        <v>21</v>
      </c>
      <c r="F204" s="237" t="s">
        <v>21</v>
      </c>
      <c r="G204" s="237" t="s">
        <v>21</v>
      </c>
      <c r="H204" s="237" t="s">
        <v>6402</v>
      </c>
      <c r="I204" s="237" t="s">
        <v>21</v>
      </c>
      <c r="J204" s="237" t="s">
        <v>6403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6404</v>
      </c>
      <c r="B205" s="237" t="s">
        <v>6405</v>
      </c>
      <c r="C205" s="237" t="s">
        <v>6406</v>
      </c>
      <c r="D205" s="237" t="s">
        <v>21</v>
      </c>
      <c r="E205" s="237" t="s">
        <v>21</v>
      </c>
      <c r="F205" s="237" t="s">
        <v>21</v>
      </c>
      <c r="G205" s="237" t="s">
        <v>21</v>
      </c>
      <c r="H205" s="237" t="s">
        <v>6407</v>
      </c>
      <c r="I205" s="237" t="s">
        <v>6408</v>
      </c>
      <c r="J205" s="237" t="s">
        <v>6409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6410</v>
      </c>
      <c r="B206" s="237" t="s">
        <v>6411</v>
      </c>
      <c r="C206" s="237" t="s">
        <v>6412</v>
      </c>
      <c r="D206" s="237" t="s">
        <v>21</v>
      </c>
      <c r="E206" s="237" t="s">
        <v>21</v>
      </c>
      <c r="F206" s="237" t="s">
        <v>21</v>
      </c>
      <c r="G206" s="237" t="s">
        <v>21</v>
      </c>
      <c r="H206" s="237" t="s">
        <v>6413</v>
      </c>
      <c r="I206" s="237" t="s">
        <v>21</v>
      </c>
      <c r="J206" s="237" t="s">
        <v>6414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6415</v>
      </c>
      <c r="B207" s="237" t="s">
        <v>6416</v>
      </c>
      <c r="C207" s="237" t="s">
        <v>6412</v>
      </c>
      <c r="D207" s="237" t="s">
        <v>6417</v>
      </c>
      <c r="E207" s="237" t="s">
        <v>21</v>
      </c>
      <c r="F207" s="237" t="s">
        <v>21</v>
      </c>
      <c r="G207" s="237" t="s">
        <v>21</v>
      </c>
      <c r="H207" s="237" t="s">
        <v>6418</v>
      </c>
      <c r="I207" s="237" t="s">
        <v>21</v>
      </c>
      <c r="J207" s="237" t="s">
        <v>6419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6420</v>
      </c>
      <c r="B208" s="237" t="s">
        <v>6421</v>
      </c>
      <c r="C208" s="237" t="s">
        <v>6422</v>
      </c>
      <c r="D208" s="237" t="s">
        <v>6417</v>
      </c>
      <c r="E208" s="237" t="s">
        <v>21</v>
      </c>
      <c r="F208" s="237" t="s">
        <v>6423</v>
      </c>
      <c r="G208" s="237" t="s">
        <v>6424</v>
      </c>
      <c r="H208" s="237" t="s">
        <v>6425</v>
      </c>
      <c r="I208" s="237" t="s">
        <v>6426</v>
      </c>
      <c r="J208" s="237" t="s">
        <v>6427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6428</v>
      </c>
      <c r="B209" s="237" t="s">
        <v>6429</v>
      </c>
      <c r="C209" s="237" t="s">
        <v>6430</v>
      </c>
      <c r="D209" s="237" t="s">
        <v>6431</v>
      </c>
      <c r="E209" s="237" t="s">
        <v>21</v>
      </c>
      <c r="F209" s="237" t="s">
        <v>6423</v>
      </c>
      <c r="G209" s="237" t="s">
        <v>6432</v>
      </c>
      <c r="H209" s="237" t="s">
        <v>6433</v>
      </c>
      <c r="I209" s="237" t="s">
        <v>6426</v>
      </c>
      <c r="J209" s="237" t="s">
        <v>6434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2905</v>
      </c>
      <c r="B210" s="236" t="s">
        <v>6435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6436</v>
      </c>
      <c r="B211" s="237" t="s">
        <v>6437</v>
      </c>
      <c r="C211" s="237" t="s">
        <v>6438</v>
      </c>
      <c r="D211" s="237" t="s">
        <v>6439</v>
      </c>
      <c r="E211" s="237" t="s">
        <v>21</v>
      </c>
      <c r="F211" s="237" t="s">
        <v>21</v>
      </c>
      <c r="G211" s="237" t="s">
        <v>6440</v>
      </c>
      <c r="H211" s="237" t="s">
        <v>6441</v>
      </c>
      <c r="I211" s="237" t="s">
        <v>6442</v>
      </c>
      <c r="J211" s="237" t="s">
        <v>6443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6444</v>
      </c>
      <c r="B212" s="237" t="s">
        <v>6445</v>
      </c>
      <c r="C212" s="237" t="s">
        <v>6446</v>
      </c>
      <c r="D212" s="237" t="s">
        <v>6447</v>
      </c>
      <c r="E212" s="237" t="s">
        <v>21</v>
      </c>
      <c r="F212" s="237" t="s">
        <v>6448</v>
      </c>
      <c r="G212" s="237" t="s">
        <v>21</v>
      </c>
      <c r="H212" s="237" t="s">
        <v>21</v>
      </c>
      <c r="I212" s="237" t="s">
        <v>21</v>
      </c>
      <c r="J212" s="237" t="s">
        <v>6449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6450</v>
      </c>
      <c r="B213" s="237" t="s">
        <v>6451</v>
      </c>
      <c r="C213" s="237" t="s">
        <v>6452</v>
      </c>
      <c r="D213" s="237" t="s">
        <v>6453</v>
      </c>
      <c r="E213" s="237" t="s">
        <v>21</v>
      </c>
      <c r="F213" s="237" t="s">
        <v>6454</v>
      </c>
      <c r="G213" s="237" t="s">
        <v>21</v>
      </c>
      <c r="H213" s="237" t="s">
        <v>6455</v>
      </c>
      <c r="I213" s="237" t="s">
        <v>21</v>
      </c>
      <c r="J213" s="237" t="s">
        <v>6456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6457</v>
      </c>
      <c r="B214" s="237" t="s">
        <v>6458</v>
      </c>
      <c r="C214" s="237" t="s">
        <v>6459</v>
      </c>
      <c r="D214" s="237" t="s">
        <v>6460</v>
      </c>
      <c r="E214" s="237" t="s">
        <v>21</v>
      </c>
      <c r="F214" s="237" t="s">
        <v>21</v>
      </c>
      <c r="G214" s="237" t="s">
        <v>21</v>
      </c>
      <c r="H214" s="237" t="s">
        <v>6461</v>
      </c>
      <c r="I214" s="237" t="s">
        <v>5796</v>
      </c>
      <c r="J214" s="237" t="s">
        <v>6462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6463</v>
      </c>
      <c r="B215" s="237" t="s">
        <v>6464</v>
      </c>
      <c r="C215" s="237" t="s">
        <v>6465</v>
      </c>
      <c r="D215" s="237" t="s">
        <v>6466</v>
      </c>
      <c r="E215" s="237" t="s">
        <v>21</v>
      </c>
      <c r="F215" s="237" t="s">
        <v>21</v>
      </c>
      <c r="G215" s="237" t="s">
        <v>21</v>
      </c>
      <c r="H215" s="237" t="s">
        <v>6467</v>
      </c>
      <c r="I215" s="237" t="s">
        <v>21</v>
      </c>
      <c r="J215" s="237" t="s">
        <v>6468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6469</v>
      </c>
      <c r="B216" s="235" t="s">
        <v>6470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2919</v>
      </c>
      <c r="B217" s="236" t="s">
        <v>6471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6472</v>
      </c>
      <c r="B218" s="237" t="s">
        <v>6473</v>
      </c>
      <c r="C218" s="237" t="s">
        <v>6474</v>
      </c>
      <c r="D218" s="237" t="s">
        <v>5568</v>
      </c>
      <c r="E218" s="237" t="s">
        <v>5354</v>
      </c>
      <c r="F218" s="237" t="s">
        <v>21</v>
      </c>
      <c r="G218" s="237" t="s">
        <v>21</v>
      </c>
      <c r="H218" s="237" t="s">
        <v>6475</v>
      </c>
      <c r="I218" s="237" t="s">
        <v>21</v>
      </c>
      <c r="J218" s="237" t="s">
        <v>6476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6477</v>
      </c>
      <c r="B219" s="237" t="s">
        <v>6478</v>
      </c>
      <c r="C219" s="237" t="s">
        <v>5359</v>
      </c>
      <c r="D219" s="237" t="s">
        <v>5360</v>
      </c>
      <c r="E219" s="237" t="s">
        <v>21</v>
      </c>
      <c r="F219" s="237" t="s">
        <v>5362</v>
      </c>
      <c r="G219" s="237" t="s">
        <v>21</v>
      </c>
      <c r="H219" s="237" t="s">
        <v>6479</v>
      </c>
      <c r="I219" s="237" t="s">
        <v>21</v>
      </c>
      <c r="J219" s="237" t="s">
        <v>6480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2923</v>
      </c>
      <c r="B220" s="236" t="s">
        <v>6481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6482</v>
      </c>
      <c r="B221" s="237" t="s">
        <v>6483</v>
      </c>
      <c r="C221" s="237" t="s">
        <v>6484</v>
      </c>
      <c r="D221" s="237" t="s">
        <v>6485</v>
      </c>
      <c r="E221" s="237" t="s">
        <v>21</v>
      </c>
      <c r="F221" s="237" t="s">
        <v>21</v>
      </c>
      <c r="G221" s="237" t="s">
        <v>21</v>
      </c>
      <c r="H221" s="237" t="s">
        <v>6486</v>
      </c>
      <c r="I221" s="237" t="s">
        <v>21</v>
      </c>
      <c r="J221" s="237" t="s">
        <v>6487</v>
      </c>
      <c r="K221" s="240">
        <f>IF(COUNTIF(L221:AY221,"&lt;&gt;")=0,"",SUMPRODUCT(((Recommendations[ImplStatus]="Implemented")+(Recommendations[ImplStatus]="Compensated"))*ISNUMBER(MATCH(Recommendations[Id],L221:AY221,0)))/COUNTIF(L221:AY221,"&lt;&gt;"))</f>
        <v>0</v>
      </c>
      <c r="L221" s="243" t="s">
        <v>167</v>
      </c>
      <c r="M221" s="243" t="s">
        <v>222</v>
      </c>
      <c r="N221" s="243" t="s">
        <v>480</v>
      </c>
      <c r="O221" s="243" t="s">
        <v>500</v>
      </c>
      <c r="P221" s="243" t="s">
        <v>561</v>
      </c>
      <c r="Q221" s="243" t="s">
        <v>658</v>
      </c>
      <c r="R221" s="243" t="s">
        <v>663</v>
      </c>
      <c r="S221" s="243" t="s">
        <v>743</v>
      </c>
      <c r="T221" s="243" t="s">
        <v>830</v>
      </c>
      <c r="U221" s="243" t="s">
        <v>1020</v>
      </c>
      <c r="V221" s="243" t="s">
        <v>1108</v>
      </c>
      <c r="W221" s="243" t="s">
        <v>2026</v>
      </c>
      <c r="X221" s="243" t="s">
        <v>2157</v>
      </c>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6488</v>
      </c>
      <c r="B222" s="237" t="s">
        <v>6489</v>
      </c>
      <c r="C222" s="237" t="s">
        <v>6490</v>
      </c>
      <c r="D222" s="237" t="s">
        <v>6491</v>
      </c>
      <c r="E222" s="237" t="s">
        <v>21</v>
      </c>
      <c r="F222" s="237" t="s">
        <v>21</v>
      </c>
      <c r="G222" s="237" t="s">
        <v>21</v>
      </c>
      <c r="H222" s="237" t="s">
        <v>6492</v>
      </c>
      <c r="I222" s="237" t="s">
        <v>21</v>
      </c>
      <c r="J222" s="237" t="s">
        <v>6493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6494</v>
      </c>
      <c r="B223" s="237" t="s">
        <v>6495</v>
      </c>
      <c r="C223" s="237" t="s">
        <v>6496</v>
      </c>
      <c r="D223" s="237" t="s">
        <v>21</v>
      </c>
      <c r="E223" s="237" t="s">
        <v>6497</v>
      </c>
      <c r="F223" s="237" t="s">
        <v>21</v>
      </c>
      <c r="G223" s="237" t="s">
        <v>21</v>
      </c>
      <c r="H223" s="237" t="s">
        <v>6498</v>
      </c>
      <c r="I223" s="237" t="s">
        <v>21</v>
      </c>
      <c r="J223" s="237" t="s">
        <v>6499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6500</v>
      </c>
      <c r="B224" s="237" t="s">
        <v>6501</v>
      </c>
      <c r="C224" s="237" t="s">
        <v>6502</v>
      </c>
      <c r="D224" s="237" t="s">
        <v>21</v>
      </c>
      <c r="E224" s="237" t="s">
        <v>21</v>
      </c>
      <c r="F224" s="237" t="s">
        <v>21</v>
      </c>
      <c r="G224" s="237" t="s">
        <v>21</v>
      </c>
      <c r="H224" s="237" t="s">
        <v>6503</v>
      </c>
      <c r="I224" s="237" t="s">
        <v>21</v>
      </c>
      <c r="J224" s="237" t="s">
        <v>6504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6505</v>
      </c>
      <c r="B225" s="237" t="s">
        <v>6506</v>
      </c>
      <c r="C225" s="237" t="s">
        <v>6507</v>
      </c>
      <c r="D225" s="237" t="s">
        <v>21</v>
      </c>
      <c r="E225" s="237" t="s">
        <v>21</v>
      </c>
      <c r="F225" s="237" t="s">
        <v>21</v>
      </c>
      <c r="G225" s="237" t="s">
        <v>21</v>
      </c>
      <c r="H225" s="237" t="s">
        <v>6508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6509</v>
      </c>
      <c r="B226" s="237" t="s">
        <v>6510</v>
      </c>
      <c r="C226" s="237" t="s">
        <v>6511</v>
      </c>
      <c r="D226" s="237" t="s">
        <v>21</v>
      </c>
      <c r="E226" s="237" t="s">
        <v>21</v>
      </c>
      <c r="F226" s="237" t="s">
        <v>21</v>
      </c>
      <c r="G226" s="237" t="s">
        <v>21</v>
      </c>
      <c r="H226" s="237" t="s">
        <v>6512</v>
      </c>
      <c r="I226" s="237" t="s">
        <v>21</v>
      </c>
      <c r="J226" s="237" t="s">
        <v>6513</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6514</v>
      </c>
      <c r="B227" s="237" t="s">
        <v>6515</v>
      </c>
      <c r="C227" s="237" t="s">
        <v>6516</v>
      </c>
      <c r="D227" s="237" t="s">
        <v>21</v>
      </c>
      <c r="E227" s="237" t="s">
        <v>21</v>
      </c>
      <c r="F227" s="237" t="s">
        <v>21</v>
      </c>
      <c r="G227" s="237" t="s">
        <v>21</v>
      </c>
      <c r="H227" s="237" t="s">
        <v>6517</v>
      </c>
      <c r="I227" s="237" t="s">
        <v>21</v>
      </c>
      <c r="J227" s="237" t="s">
        <v>6518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6519</v>
      </c>
      <c r="B228" s="237" t="s">
        <v>6520</v>
      </c>
      <c r="C228" s="237" t="s">
        <v>6521</v>
      </c>
      <c r="D228" s="237" t="s">
        <v>21</v>
      </c>
      <c r="E228" s="237" t="s">
        <v>21</v>
      </c>
      <c r="F228" s="237" t="s">
        <v>21</v>
      </c>
      <c r="G228" s="237" t="s">
        <v>21</v>
      </c>
      <c r="H228" s="237" t="s">
        <v>6522</v>
      </c>
      <c r="I228" s="237" t="s">
        <v>21</v>
      </c>
      <c r="J228" s="237" t="s">
        <v>6523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6524</v>
      </c>
      <c r="B229" s="237" t="s">
        <v>6525</v>
      </c>
      <c r="C229" s="237" t="s">
        <v>6526</v>
      </c>
      <c r="D229" s="237" t="s">
        <v>21</v>
      </c>
      <c r="E229" s="237" t="s">
        <v>21</v>
      </c>
      <c r="F229" s="237" t="s">
        <v>21</v>
      </c>
      <c r="G229" s="237" t="s">
        <v>21</v>
      </c>
      <c r="H229" s="237" t="s">
        <v>6527</v>
      </c>
      <c r="I229" s="237" t="s">
        <v>21</v>
      </c>
      <c r="J229" s="237" t="s">
        <v>6528</v>
      </c>
      <c r="K229" s="240">
        <f>IF(COUNTIF(L229:AY229,"&lt;&gt;")=0,"",SUMPRODUCT(((Recommendations[ImplStatus]="Implemented")+(Recommendations[ImplStatus]="Compensated"))*ISNUMBER(MATCH(Recommendations[Id],L229:AY229,0)))/COUNTIF(L229:AY229,"&lt;&gt;"))</f>
        <v>0</v>
      </c>
      <c r="L229" s="243" t="s">
        <v>167</v>
      </c>
      <c r="M229" s="243" t="s">
        <v>1020</v>
      </c>
      <c r="N229" s="243" t="s">
        <v>2026</v>
      </c>
      <c r="O229" s="243" t="s">
        <v>2157</v>
      </c>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2927</v>
      </c>
      <c r="B230" s="236" t="s">
        <v>6529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6530</v>
      </c>
      <c r="B231" s="237" t="s">
        <v>6531</v>
      </c>
      <c r="C231" s="237" t="s">
        <v>6532</v>
      </c>
      <c r="D231" s="237" t="s">
        <v>6533</v>
      </c>
      <c r="E231" s="237" t="s">
        <v>21</v>
      </c>
      <c r="F231" s="237" t="s">
        <v>21</v>
      </c>
      <c r="G231" s="237" t="s">
        <v>21</v>
      </c>
      <c r="H231" s="237" t="s">
        <v>6534</v>
      </c>
      <c r="I231" s="237" t="s">
        <v>21</v>
      </c>
      <c r="J231" s="237" t="s">
        <v>6535</v>
      </c>
      <c r="K231" s="240">
        <f>IF(COUNTIF(L231:AY231,"&lt;&gt;")=0,"",SUMPRODUCT(((Recommendations[ImplStatus]="Implemented")+(Recommendations[ImplStatus]="Compensated"))*ISNUMBER(MATCH(Recommendations[Id],L231:AY231,0)))/COUNTIF(L231:AY231,"&lt;&gt;"))</f>
        <v>0</v>
      </c>
      <c r="L231" s="243" t="s">
        <v>556</v>
      </c>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6536</v>
      </c>
      <c r="B232" s="237" t="s">
        <v>6537</v>
      </c>
      <c r="C232" s="237" t="s">
        <v>6538</v>
      </c>
      <c r="D232" s="237" t="s">
        <v>6539</v>
      </c>
      <c r="E232" s="237" t="s">
        <v>21</v>
      </c>
      <c r="F232" s="237" t="s">
        <v>21</v>
      </c>
      <c r="G232" s="237" t="s">
        <v>21</v>
      </c>
      <c r="H232" s="237" t="s">
        <v>6540</v>
      </c>
      <c r="I232" s="237" t="s">
        <v>21</v>
      </c>
      <c r="J232" s="237" t="s">
        <v>6541</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6542</v>
      </c>
      <c r="B233" s="237" t="s">
        <v>6543</v>
      </c>
      <c r="C233" s="237" t="s">
        <v>6544</v>
      </c>
      <c r="D233" s="237" t="s">
        <v>6545</v>
      </c>
      <c r="E233" s="237" t="s">
        <v>21</v>
      </c>
      <c r="F233" s="237" t="s">
        <v>21</v>
      </c>
      <c r="G233" s="237" t="s">
        <v>21</v>
      </c>
      <c r="H233" s="237" t="s">
        <v>6546</v>
      </c>
      <c r="I233" s="237" t="s">
        <v>21</v>
      </c>
      <c r="J233" s="237" t="s">
        <v>6547</v>
      </c>
      <c r="K233" s="240">
        <f>IF(COUNTIF(L233:AY233,"&lt;&gt;")=0,"",SUMPRODUCT(((Recommendations[ImplStatus]="Implemented")+(Recommendations[ImplStatus]="Compensated"))*ISNUMBER(MATCH(Recommendations[Id],L233:AY233,0)))/COUNTIF(L233:AY233,"&lt;&gt;"))</f>
        <v>0</v>
      </c>
      <c r="L233" s="243" t="s">
        <v>222</v>
      </c>
      <c r="M233" s="243" t="s">
        <v>436</v>
      </c>
      <c r="N233" s="243" t="s">
        <v>1108</v>
      </c>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6548</v>
      </c>
      <c r="B234" s="237" t="s">
        <v>6549</v>
      </c>
      <c r="C234" s="237" t="s">
        <v>6550</v>
      </c>
      <c r="D234" s="237" t="s">
        <v>6551</v>
      </c>
      <c r="E234" s="237" t="s">
        <v>21</v>
      </c>
      <c r="F234" s="237" t="s">
        <v>21</v>
      </c>
      <c r="G234" s="237" t="s">
        <v>21</v>
      </c>
      <c r="H234" s="237" t="s">
        <v>6552</v>
      </c>
      <c r="I234" s="237" t="s">
        <v>21</v>
      </c>
      <c r="J234" s="237" t="s">
        <v>6553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2931</v>
      </c>
      <c r="B235" s="236" t="s">
        <v>6554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6555</v>
      </c>
      <c r="B236" s="237" t="s">
        <v>6556</v>
      </c>
      <c r="C236" s="237" t="s">
        <v>6557</v>
      </c>
      <c r="D236" s="237" t="s">
        <v>6558</v>
      </c>
      <c r="E236" s="237" t="s">
        <v>21</v>
      </c>
      <c r="F236" s="237" t="s">
        <v>21</v>
      </c>
      <c r="G236" s="237" t="s">
        <v>21</v>
      </c>
      <c r="H236" s="237" t="s">
        <v>6559</v>
      </c>
      <c r="I236" s="237" t="s">
        <v>21</v>
      </c>
      <c r="J236" s="237" t="s">
        <v>6560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6561</v>
      </c>
      <c r="B237" s="237" t="s">
        <v>6562</v>
      </c>
      <c r="C237" s="237" t="s">
        <v>6563</v>
      </c>
      <c r="D237" s="237" t="s">
        <v>6564</v>
      </c>
      <c r="E237" s="237" t="s">
        <v>21</v>
      </c>
      <c r="F237" s="237" t="s">
        <v>21</v>
      </c>
      <c r="G237" s="237" t="s">
        <v>6565</v>
      </c>
      <c r="H237" s="237" t="s">
        <v>6566</v>
      </c>
      <c r="I237" s="237" t="s">
        <v>5796</v>
      </c>
      <c r="J237" s="237" t="s">
        <v>6567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6568</v>
      </c>
      <c r="B238" s="237" t="s">
        <v>6569</v>
      </c>
      <c r="C238" s="237" t="s">
        <v>6570</v>
      </c>
      <c r="D238" s="237" t="s">
        <v>21</v>
      </c>
      <c r="E238" s="237" t="s">
        <v>21</v>
      </c>
      <c r="F238" s="237" t="s">
        <v>21</v>
      </c>
      <c r="G238" s="237" t="s">
        <v>21</v>
      </c>
      <c r="H238" s="237" t="s">
        <v>6571</v>
      </c>
      <c r="I238" s="237" t="s">
        <v>6572</v>
      </c>
      <c r="J238" s="237" t="s">
        <v>6573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6574</v>
      </c>
      <c r="B239" s="237" t="s">
        <v>6575</v>
      </c>
      <c r="C239" s="237" t="s">
        <v>6576</v>
      </c>
      <c r="D239" s="237" t="s">
        <v>21</v>
      </c>
      <c r="E239" s="237" t="s">
        <v>21</v>
      </c>
      <c r="F239" s="237" t="s">
        <v>21</v>
      </c>
      <c r="G239" s="237" t="s">
        <v>21</v>
      </c>
      <c r="H239" s="237" t="s">
        <v>6577</v>
      </c>
      <c r="I239" s="237" t="s">
        <v>5796</v>
      </c>
      <c r="J239" s="237" t="s">
        <v>6578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6579</v>
      </c>
      <c r="B240" s="237" t="s">
        <v>6580</v>
      </c>
      <c r="C240" s="237" t="s">
        <v>6581</v>
      </c>
      <c r="D240" s="237" t="s">
        <v>6582</v>
      </c>
      <c r="E240" s="237" t="s">
        <v>21</v>
      </c>
      <c r="F240" s="237" t="s">
        <v>21</v>
      </c>
      <c r="G240" s="237" t="s">
        <v>21</v>
      </c>
      <c r="H240" s="237" t="s">
        <v>6583</v>
      </c>
      <c r="I240" s="237" t="s">
        <v>21</v>
      </c>
      <c r="J240" s="237" t="s">
        <v>6584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2935</v>
      </c>
      <c r="B241" s="236" t="s">
        <v>6585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6586</v>
      </c>
      <c r="B242" s="237" t="s">
        <v>6587</v>
      </c>
      <c r="C242" s="237" t="s">
        <v>6588</v>
      </c>
      <c r="D242" s="237" t="s">
        <v>21</v>
      </c>
      <c r="E242" s="237" t="s">
        <v>21</v>
      </c>
      <c r="F242" s="237" t="s">
        <v>6589</v>
      </c>
      <c r="G242" s="237" t="s">
        <v>21</v>
      </c>
      <c r="H242" s="237" t="s">
        <v>6590</v>
      </c>
      <c r="I242" s="237" t="s">
        <v>21</v>
      </c>
      <c r="J242" s="237" t="s">
        <v>6591</v>
      </c>
      <c r="K242" s="240">
        <f>IF(COUNTIF(L242:AY242,"&lt;&gt;")=0,"",SUMPRODUCT(((Recommendations[ImplStatus]="Implemented")+(Recommendations[ImplStatus]="Compensated"))*ISNUMBER(MATCH(Recommendations[Id],L242:AY242,0)))/COUNTIF(L242:AY242,"&lt;&gt;"))</f>
        <v>0</v>
      </c>
      <c r="L242" s="243" t="s">
        <v>480</v>
      </c>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2939</v>
      </c>
      <c r="B243" s="236" t="s">
        <v>6592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6593</v>
      </c>
      <c r="B244" s="237" t="s">
        <v>6594</v>
      </c>
      <c r="C244" s="237" t="s">
        <v>6595</v>
      </c>
      <c r="D244" s="237" t="s">
        <v>21</v>
      </c>
      <c r="E244" s="237" t="s">
        <v>21</v>
      </c>
      <c r="F244" s="237" t="s">
        <v>6596</v>
      </c>
      <c r="G244" s="237" t="s">
        <v>21</v>
      </c>
      <c r="H244" s="237" t="s">
        <v>6597</v>
      </c>
      <c r="I244" s="237" t="s">
        <v>6598</v>
      </c>
      <c r="J244" s="237" t="s">
        <v>6599</v>
      </c>
      <c r="K244" s="240">
        <f>IF(COUNTIF(L244:AY244,"&lt;&gt;")=0,"",SUMPRODUCT(((Recommendations[ImplStatus]="Implemented")+(Recommendations[ImplStatus]="Compensated"))*ISNUMBER(MATCH(Recommendations[Id],L244:AY244,0)))/COUNTIF(L244:AY244,"&lt;&gt;"))</f>
        <v>0</v>
      </c>
      <c r="L244" s="243" t="s">
        <v>227</v>
      </c>
      <c r="M244" s="243" t="s">
        <v>1118</v>
      </c>
      <c r="N244" s="243" t="s">
        <v>2215</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6600</v>
      </c>
      <c r="B245" s="237" t="s">
        <v>6601</v>
      </c>
      <c r="C245" s="237" t="s">
        <v>6602</v>
      </c>
      <c r="D245" s="237" t="s">
        <v>6603</v>
      </c>
      <c r="E245" s="237" t="s">
        <v>21</v>
      </c>
      <c r="F245" s="237" t="s">
        <v>21</v>
      </c>
      <c r="G245" s="237" t="s">
        <v>21</v>
      </c>
      <c r="H245" s="237" t="s">
        <v>6604</v>
      </c>
      <c r="I245" s="237" t="s">
        <v>21</v>
      </c>
      <c r="J245" s="237" t="s">
        <v>6605</v>
      </c>
      <c r="K245" s="240">
        <f>IF(COUNTIF(L245:AY245,"&lt;&gt;")=0,"",SUMPRODUCT(((Recommendations[ImplStatus]="Implemented")+(Recommendations[ImplStatus]="Compensated"))*ISNUMBER(MATCH(Recommendations[Id],L245:AY245,0)))/COUNTIF(L245:AY245,"&lt;&gt;"))</f>
        <v>0</v>
      </c>
      <c r="L245" s="243" t="s">
        <v>227</v>
      </c>
      <c r="M245" s="243" t="s">
        <v>1118</v>
      </c>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6606</v>
      </c>
      <c r="B246" s="237" t="s">
        <v>6607</v>
      </c>
      <c r="C246" s="237" t="s">
        <v>6608</v>
      </c>
      <c r="D246" s="237" t="s">
        <v>21</v>
      </c>
      <c r="E246" s="237" t="s">
        <v>21</v>
      </c>
      <c r="F246" s="237" t="s">
        <v>21</v>
      </c>
      <c r="G246" s="237" t="s">
        <v>21</v>
      </c>
      <c r="H246" s="237" t="s">
        <v>6609</v>
      </c>
      <c r="I246" s="237" t="s">
        <v>21</v>
      </c>
      <c r="J246" s="237" t="s">
        <v>6610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2943</v>
      </c>
      <c r="B247" s="236" t="s">
        <v>6611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6612</v>
      </c>
      <c r="B248" s="237" t="s">
        <v>6613</v>
      </c>
      <c r="C248" s="237" t="s">
        <v>6614</v>
      </c>
      <c r="D248" s="237" t="s">
        <v>6615</v>
      </c>
      <c r="E248" s="237" t="s">
        <v>21</v>
      </c>
      <c r="F248" s="237" t="s">
        <v>21</v>
      </c>
      <c r="G248" s="237" t="s">
        <v>21</v>
      </c>
      <c r="H248" s="237" t="s">
        <v>6616</v>
      </c>
      <c r="I248" s="237" t="s">
        <v>6617</v>
      </c>
      <c r="J248" s="237" t="s">
        <v>6618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6619</v>
      </c>
      <c r="B249" s="237" t="s">
        <v>6620</v>
      </c>
      <c r="C249" s="237" t="s">
        <v>6614</v>
      </c>
      <c r="D249" s="237" t="s">
        <v>6621</v>
      </c>
      <c r="E249" s="237" t="s">
        <v>21</v>
      </c>
      <c r="F249" s="237" t="s">
        <v>21</v>
      </c>
      <c r="G249" s="237" t="s">
        <v>21</v>
      </c>
      <c r="H249" s="237" t="s">
        <v>6616</v>
      </c>
      <c r="I249" s="237" t="s">
        <v>6622</v>
      </c>
      <c r="J249" s="237" t="s">
        <v>6623</v>
      </c>
      <c r="K249" s="240">
        <f>IF(COUNTIF(L249:AY249,"&lt;&gt;")=0,"",SUMPRODUCT(((Recommendations[ImplStatus]="Implemented")+(Recommendations[ImplStatus]="Compensated"))*ISNUMBER(MATCH(Recommendations[Id],L249:AY249,0)))/COUNTIF(L249:AY249,"&lt;&gt;"))</f>
        <v>0</v>
      </c>
      <c r="L249" s="243" t="s">
        <v>546</v>
      </c>
      <c r="M249" s="243" t="s">
        <v>1099</v>
      </c>
      <c r="N249" s="243" t="s">
        <v>1113</v>
      </c>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6624</v>
      </c>
      <c r="B250" s="237" t="s">
        <v>6625</v>
      </c>
      <c r="C250" s="237" t="s">
        <v>6626</v>
      </c>
      <c r="D250" s="237" t="s">
        <v>6627</v>
      </c>
      <c r="E250" s="237" t="s">
        <v>21</v>
      </c>
      <c r="F250" s="237" t="s">
        <v>21</v>
      </c>
      <c r="G250" s="237" t="s">
        <v>21</v>
      </c>
      <c r="H250" s="237" t="s">
        <v>6628</v>
      </c>
      <c r="I250" s="237" t="s">
        <v>21</v>
      </c>
      <c r="J250" s="237" t="s">
        <v>6629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6630</v>
      </c>
      <c r="B251" s="235" t="s">
        <v>6631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2949</v>
      </c>
      <c r="B252" s="236" t="s">
        <v>6632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6633</v>
      </c>
      <c r="B253" s="237" t="s">
        <v>6634</v>
      </c>
      <c r="C253" s="237" t="s">
        <v>6635</v>
      </c>
      <c r="D253" s="237" t="s">
        <v>5568</v>
      </c>
      <c r="E253" s="237" t="s">
        <v>5354</v>
      </c>
      <c r="F253" s="237" t="s">
        <v>21</v>
      </c>
      <c r="G253" s="237" t="s">
        <v>21</v>
      </c>
      <c r="H253" s="237" t="s">
        <v>6636</v>
      </c>
      <c r="I253" s="237" t="s">
        <v>21</v>
      </c>
      <c r="J253" s="237" t="s">
        <v>6637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6638</v>
      </c>
      <c r="B254" s="237" t="s">
        <v>6639</v>
      </c>
      <c r="C254" s="237" t="s">
        <v>5359</v>
      </c>
      <c r="D254" s="237" t="s">
        <v>5360</v>
      </c>
      <c r="E254" s="237" t="s">
        <v>21</v>
      </c>
      <c r="F254" s="237" t="s">
        <v>5362</v>
      </c>
      <c r="G254" s="237" t="s">
        <v>21</v>
      </c>
      <c r="H254" s="237" t="s">
        <v>6640</v>
      </c>
      <c r="I254" s="237" t="s">
        <v>21</v>
      </c>
      <c r="J254" s="237" t="s">
        <v>6641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2953</v>
      </c>
      <c r="B255" s="236" t="s">
        <v>6642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6643</v>
      </c>
      <c r="B256" s="237" t="s">
        <v>6644</v>
      </c>
      <c r="C256" s="237" t="s">
        <v>6645</v>
      </c>
      <c r="D256" s="237" t="s">
        <v>6646</v>
      </c>
      <c r="E256" s="237" t="s">
        <v>6647</v>
      </c>
      <c r="F256" s="237" t="s">
        <v>6648</v>
      </c>
      <c r="G256" s="237" t="s">
        <v>21</v>
      </c>
      <c r="H256" s="237" t="s">
        <v>6649</v>
      </c>
      <c r="I256" s="237" t="s">
        <v>21</v>
      </c>
      <c r="J256" s="237" t="s">
        <v>6650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6651</v>
      </c>
      <c r="B257" s="237" t="s">
        <v>6652</v>
      </c>
      <c r="C257" s="237" t="s">
        <v>6653</v>
      </c>
      <c r="D257" s="237" t="s">
        <v>6654</v>
      </c>
      <c r="E257" s="237" t="s">
        <v>21</v>
      </c>
      <c r="F257" s="237" t="s">
        <v>21</v>
      </c>
      <c r="G257" s="237" t="s">
        <v>21</v>
      </c>
      <c r="H257" s="237" t="s">
        <v>6655</v>
      </c>
      <c r="I257" s="237" t="s">
        <v>21</v>
      </c>
      <c r="J257" s="237" t="s">
        <v>6656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2958</v>
      </c>
      <c r="B258" s="236" t="s">
        <v>6657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6658</v>
      </c>
      <c r="B259" s="237" t="s">
        <v>6659</v>
      </c>
      <c r="C259" s="237" t="s">
        <v>6660</v>
      </c>
      <c r="D259" s="237" t="s">
        <v>6661</v>
      </c>
      <c r="E259" s="237" t="s">
        <v>6662</v>
      </c>
      <c r="F259" s="237" t="s">
        <v>21</v>
      </c>
      <c r="G259" s="237" t="s">
        <v>21</v>
      </c>
      <c r="H259" s="237" t="s">
        <v>6663</v>
      </c>
      <c r="I259" s="237" t="s">
        <v>21</v>
      </c>
      <c r="J259" s="237" t="s">
        <v>6664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6665</v>
      </c>
      <c r="B260" s="237" t="s">
        <v>6666</v>
      </c>
      <c r="C260" s="237" t="s">
        <v>6667</v>
      </c>
      <c r="D260" s="237" t="s">
        <v>21</v>
      </c>
      <c r="E260" s="237" t="s">
        <v>21</v>
      </c>
      <c r="F260" s="237" t="s">
        <v>21</v>
      </c>
      <c r="G260" s="237" t="s">
        <v>21</v>
      </c>
      <c r="H260" s="237" t="s">
        <v>6668</v>
      </c>
      <c r="I260" s="237" t="s">
        <v>6669</v>
      </c>
      <c r="J260" s="237" t="s">
        <v>6670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6671</v>
      </c>
      <c r="B261" s="237" t="s">
        <v>6672</v>
      </c>
      <c r="C261" s="237" t="s">
        <v>6673</v>
      </c>
      <c r="D261" s="237" t="s">
        <v>6674</v>
      </c>
      <c r="E261" s="237" t="s">
        <v>21</v>
      </c>
      <c r="F261" s="237" t="s">
        <v>21</v>
      </c>
      <c r="G261" s="237" t="s">
        <v>21</v>
      </c>
      <c r="H261" s="237" t="s">
        <v>6675</v>
      </c>
      <c r="I261" s="237" t="s">
        <v>6676</v>
      </c>
      <c r="J261" s="237" t="s">
        <v>6677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6678</v>
      </c>
      <c r="B262" s="237" t="s">
        <v>6679</v>
      </c>
      <c r="C262" s="237" t="s">
        <v>6680</v>
      </c>
      <c r="D262" s="237" t="s">
        <v>6681</v>
      </c>
      <c r="E262" s="237" t="s">
        <v>21</v>
      </c>
      <c r="F262" s="237" t="s">
        <v>21</v>
      </c>
      <c r="G262" s="237" t="s">
        <v>21</v>
      </c>
      <c r="H262" s="237" t="s">
        <v>6682</v>
      </c>
      <c r="I262" s="237" t="s">
        <v>6683</v>
      </c>
      <c r="J262" s="237" t="s">
        <v>6684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6685</v>
      </c>
      <c r="B263" s="237" t="s">
        <v>6686</v>
      </c>
      <c r="C263" s="237" t="s">
        <v>6687</v>
      </c>
      <c r="D263" s="237" t="s">
        <v>6688</v>
      </c>
      <c r="E263" s="237" t="s">
        <v>21</v>
      </c>
      <c r="F263" s="237" t="s">
        <v>21</v>
      </c>
      <c r="G263" s="237" t="s">
        <v>6689</v>
      </c>
      <c r="H263" s="237" t="s">
        <v>5592</v>
      </c>
      <c r="I263" s="237" t="s">
        <v>6690</v>
      </c>
      <c r="J263" s="237" t="s">
        <v>6691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6692</v>
      </c>
      <c r="B264" s="237" t="s">
        <v>6693</v>
      </c>
      <c r="C264" s="237" t="s">
        <v>6680</v>
      </c>
      <c r="D264" s="237" t="s">
        <v>6694</v>
      </c>
      <c r="E264" s="237" t="s">
        <v>21</v>
      </c>
      <c r="F264" s="237" t="s">
        <v>21</v>
      </c>
      <c r="G264" s="237" t="s">
        <v>21</v>
      </c>
      <c r="H264" s="237" t="s">
        <v>6695</v>
      </c>
      <c r="I264" s="237" t="s">
        <v>21</v>
      </c>
      <c r="J264" s="237" t="s">
        <v>6696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2962</v>
      </c>
      <c r="B265" s="236" t="s">
        <v>6697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6698</v>
      </c>
      <c r="B266" s="237" t="s">
        <v>6699</v>
      </c>
      <c r="C266" s="237" t="s">
        <v>6700</v>
      </c>
      <c r="D266" s="237" t="s">
        <v>6701</v>
      </c>
      <c r="E266" s="237" t="s">
        <v>6702</v>
      </c>
      <c r="F266" s="237" t="s">
        <v>21</v>
      </c>
      <c r="G266" s="237" t="s">
        <v>6703</v>
      </c>
      <c r="H266" s="237" t="s">
        <v>6704</v>
      </c>
      <c r="I266" s="237" t="s">
        <v>6705</v>
      </c>
      <c r="J266" s="237" t="s">
        <v>6706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6707</v>
      </c>
      <c r="B267" s="237" t="s">
        <v>6708</v>
      </c>
      <c r="C267" s="237" t="s">
        <v>6709</v>
      </c>
      <c r="D267" s="237" t="s">
        <v>6710</v>
      </c>
      <c r="E267" s="237" t="s">
        <v>21</v>
      </c>
      <c r="F267" s="237" t="s">
        <v>21</v>
      </c>
      <c r="G267" s="237" t="s">
        <v>21</v>
      </c>
      <c r="H267" s="237" t="s">
        <v>6711</v>
      </c>
      <c r="I267" s="237" t="s">
        <v>21</v>
      </c>
      <c r="J267" s="237" t="s">
        <v>6712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6713</v>
      </c>
      <c r="B268" s="237" t="s">
        <v>6714</v>
      </c>
      <c r="C268" s="237" t="s">
        <v>6715</v>
      </c>
      <c r="D268" s="237" t="s">
        <v>6710</v>
      </c>
      <c r="E268" s="237" t="s">
        <v>21</v>
      </c>
      <c r="F268" s="237" t="s">
        <v>21</v>
      </c>
      <c r="G268" s="237" t="s">
        <v>6716</v>
      </c>
      <c r="H268" s="237" t="s">
        <v>6717</v>
      </c>
      <c r="I268" s="237" t="s">
        <v>21</v>
      </c>
      <c r="J268" s="237" t="s">
        <v>6718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6719</v>
      </c>
      <c r="B269" s="237" t="s">
        <v>6720</v>
      </c>
      <c r="C269" s="237" t="s">
        <v>6715</v>
      </c>
      <c r="D269" s="237" t="s">
        <v>6721</v>
      </c>
      <c r="E269" s="237" t="s">
        <v>21</v>
      </c>
      <c r="F269" s="237" t="s">
        <v>21</v>
      </c>
      <c r="G269" s="237" t="s">
        <v>21</v>
      </c>
      <c r="H269" s="237" t="s">
        <v>6722</v>
      </c>
      <c r="I269" s="237" t="s">
        <v>21</v>
      </c>
      <c r="J269" s="237" t="s">
        <v>6723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6724</v>
      </c>
      <c r="B270" s="237" t="s">
        <v>6725</v>
      </c>
      <c r="C270" s="237" t="s">
        <v>6726</v>
      </c>
      <c r="D270" s="237" t="s">
        <v>6727</v>
      </c>
      <c r="E270" s="237" t="s">
        <v>21</v>
      </c>
      <c r="F270" s="237" t="s">
        <v>21</v>
      </c>
      <c r="G270" s="237" t="s">
        <v>21</v>
      </c>
      <c r="H270" s="237" t="s">
        <v>6728</v>
      </c>
      <c r="I270" s="237" t="s">
        <v>21</v>
      </c>
      <c r="J270" s="237" t="s">
        <v>6729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6730</v>
      </c>
      <c r="B271" s="237" t="s">
        <v>6731</v>
      </c>
      <c r="C271" s="237" t="s">
        <v>6732</v>
      </c>
      <c r="D271" s="237" t="s">
        <v>6733</v>
      </c>
      <c r="E271" s="237" t="s">
        <v>21</v>
      </c>
      <c r="F271" s="237" t="s">
        <v>21</v>
      </c>
      <c r="G271" s="237" t="s">
        <v>21</v>
      </c>
      <c r="H271" s="237" t="s">
        <v>6734</v>
      </c>
      <c r="I271" s="237" t="s">
        <v>6735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6736</v>
      </c>
      <c r="B272" s="237" t="s">
        <v>6737</v>
      </c>
      <c r="C272" s="237" t="s">
        <v>6738</v>
      </c>
      <c r="D272" s="237" t="s">
        <v>6739</v>
      </c>
      <c r="E272" s="237" t="s">
        <v>21</v>
      </c>
      <c r="F272" s="237" t="s">
        <v>21</v>
      </c>
      <c r="G272" s="237" t="s">
        <v>21</v>
      </c>
      <c r="H272" s="237" t="s">
        <v>6740</v>
      </c>
      <c r="I272" s="237" t="s">
        <v>6741</v>
      </c>
      <c r="J272" s="237" t="s">
        <v>6742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2966</v>
      </c>
      <c r="B273" s="236" t="s">
        <v>6743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6744</v>
      </c>
      <c r="B274" s="237" t="s">
        <v>6745</v>
      </c>
      <c r="C274" s="237" t="s">
        <v>6746</v>
      </c>
      <c r="D274" s="237" t="s">
        <v>6739</v>
      </c>
      <c r="E274" s="237" t="s">
        <v>6747</v>
      </c>
      <c r="F274" s="237" t="s">
        <v>21</v>
      </c>
      <c r="G274" s="237" t="s">
        <v>21</v>
      </c>
      <c r="H274" s="237" t="s">
        <v>6748</v>
      </c>
      <c r="I274" s="237" t="s">
        <v>21</v>
      </c>
      <c r="J274" s="237" t="s">
        <v>6749</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6750</v>
      </c>
      <c r="B275" s="237" t="s">
        <v>6751</v>
      </c>
      <c r="C275" s="237" t="s">
        <v>6752</v>
      </c>
      <c r="D275" s="237" t="s">
        <v>6753</v>
      </c>
      <c r="E275" s="237" t="s">
        <v>21</v>
      </c>
      <c r="F275" s="237" t="s">
        <v>21</v>
      </c>
      <c r="G275" s="237" t="s">
        <v>21</v>
      </c>
      <c r="H275" s="237" t="s">
        <v>6754</v>
      </c>
      <c r="I275" s="237" t="s">
        <v>21</v>
      </c>
      <c r="J275" s="237" t="s">
        <v>6755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6756</v>
      </c>
      <c r="B276" s="237" t="s">
        <v>6757</v>
      </c>
      <c r="C276" s="237" t="s">
        <v>6758</v>
      </c>
      <c r="D276" s="237" t="s">
        <v>6759</v>
      </c>
      <c r="E276" s="237" t="s">
        <v>21</v>
      </c>
      <c r="F276" s="237" t="s">
        <v>6760</v>
      </c>
      <c r="G276" s="237" t="s">
        <v>21</v>
      </c>
      <c r="H276" s="237" t="s">
        <v>6761</v>
      </c>
      <c r="I276" s="237" t="s">
        <v>6762</v>
      </c>
      <c r="J276" s="237" t="s">
        <v>6763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6764</v>
      </c>
      <c r="B277" s="236" t="s">
        <v>6765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6766</v>
      </c>
      <c r="B278" s="237" t="s">
        <v>6767</v>
      </c>
      <c r="C278" s="237" t="s">
        <v>6768</v>
      </c>
      <c r="D278" s="237" t="s">
        <v>6769</v>
      </c>
      <c r="E278" s="237" t="s">
        <v>21</v>
      </c>
      <c r="F278" s="237" t="s">
        <v>6770</v>
      </c>
      <c r="G278" s="237" t="s">
        <v>21</v>
      </c>
      <c r="H278" s="237" t="s">
        <v>6771</v>
      </c>
      <c r="I278" s="237" t="s">
        <v>21</v>
      </c>
      <c r="J278" s="237" t="s">
        <v>6772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6773</v>
      </c>
      <c r="B279" s="235" t="s">
        <v>6774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2972</v>
      </c>
      <c r="B280" s="236" t="s">
        <v>6775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6776</v>
      </c>
      <c r="B281" s="237" t="s">
        <v>6777</v>
      </c>
      <c r="C281" s="237" t="s">
        <v>6778</v>
      </c>
      <c r="D281" s="237" t="s">
        <v>6779</v>
      </c>
      <c r="E281" s="237" t="s">
        <v>6780</v>
      </c>
      <c r="F281" s="237" t="s">
        <v>21</v>
      </c>
      <c r="G281" s="237" t="s">
        <v>21</v>
      </c>
      <c r="H281" s="237" t="s">
        <v>6781</v>
      </c>
      <c r="I281" s="237" t="s">
        <v>21</v>
      </c>
      <c r="J281" s="237" t="s">
        <v>6782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6783</v>
      </c>
      <c r="B282" s="237" t="s">
        <v>6784</v>
      </c>
      <c r="C282" s="237" t="s">
        <v>6785</v>
      </c>
      <c r="D282" s="237" t="s">
        <v>21</v>
      </c>
      <c r="E282" s="237" t="s">
        <v>21</v>
      </c>
      <c r="F282" s="237" t="s">
        <v>21</v>
      </c>
      <c r="G282" s="237" t="s">
        <v>21</v>
      </c>
      <c r="H282" s="237" t="s">
        <v>6786</v>
      </c>
      <c r="I282" s="237" t="s">
        <v>21</v>
      </c>
      <c r="J282" s="237" t="s">
        <v>6787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6788</v>
      </c>
      <c r="B283" s="237" t="s">
        <v>6789</v>
      </c>
      <c r="C283" s="237" t="s">
        <v>6790</v>
      </c>
      <c r="D283" s="237" t="s">
        <v>21</v>
      </c>
      <c r="E283" s="237" t="s">
        <v>21</v>
      </c>
      <c r="F283" s="237" t="s">
        <v>21</v>
      </c>
      <c r="G283" s="237" t="s">
        <v>21</v>
      </c>
      <c r="H283" s="237" t="s">
        <v>6791</v>
      </c>
      <c r="I283" s="237" t="s">
        <v>21</v>
      </c>
      <c r="J283" s="237" t="s">
        <v>6792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6793</v>
      </c>
      <c r="B284" s="237" t="s">
        <v>6794</v>
      </c>
      <c r="C284" s="237" t="s">
        <v>6795</v>
      </c>
      <c r="D284" s="237" t="s">
        <v>6796</v>
      </c>
      <c r="E284" s="237" t="s">
        <v>21</v>
      </c>
      <c r="F284" s="237" t="s">
        <v>21</v>
      </c>
      <c r="G284" s="237" t="s">
        <v>21</v>
      </c>
      <c r="H284" s="237" t="s">
        <v>6797</v>
      </c>
      <c r="I284" s="237" t="s">
        <v>21</v>
      </c>
      <c r="J284" s="237" t="s">
        <v>6798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2976</v>
      </c>
      <c r="B285" s="236" t="s">
        <v>6799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6800</v>
      </c>
      <c r="B286" s="237" t="s">
        <v>6801</v>
      </c>
      <c r="C286" s="237" t="s">
        <v>6802</v>
      </c>
      <c r="D286" s="237" t="s">
        <v>6803</v>
      </c>
      <c r="E286" s="237" t="s">
        <v>21</v>
      </c>
      <c r="F286" s="237" t="s">
        <v>21</v>
      </c>
      <c r="G286" s="237" t="s">
        <v>21</v>
      </c>
      <c r="H286" s="237" t="s">
        <v>6804</v>
      </c>
      <c r="I286" s="237" t="s">
        <v>6805</v>
      </c>
      <c r="J286" s="237" t="s">
        <v>6806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2980</v>
      </c>
      <c r="B287" s="236" t="s">
        <v>6807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6808</v>
      </c>
      <c r="B288" s="237" t="s">
        <v>6809</v>
      </c>
      <c r="C288" s="237" t="s">
        <v>6810</v>
      </c>
      <c r="D288" s="237" t="s">
        <v>6811</v>
      </c>
      <c r="E288" s="237" t="s">
        <v>6812</v>
      </c>
      <c r="F288" s="237" t="s">
        <v>6813</v>
      </c>
      <c r="G288" s="237" t="s">
        <v>6814</v>
      </c>
      <c r="H288" s="237" t="s">
        <v>6815</v>
      </c>
      <c r="I288" s="237" t="s">
        <v>5796</v>
      </c>
      <c r="J288" s="237" t="s">
        <v>6816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6817</v>
      </c>
      <c r="B289" s="237" t="s">
        <v>6818</v>
      </c>
      <c r="C289" s="237" t="s">
        <v>6819</v>
      </c>
      <c r="D289" s="237" t="s">
        <v>21</v>
      </c>
      <c r="E289" s="237" t="s">
        <v>6812</v>
      </c>
      <c r="F289" s="237" t="s">
        <v>21</v>
      </c>
      <c r="G289" s="237" t="s">
        <v>6820</v>
      </c>
      <c r="H289" s="237" t="s">
        <v>6821</v>
      </c>
      <c r="I289" s="237" t="s">
        <v>6822</v>
      </c>
      <c r="J289" s="237" t="s">
        <v>6823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6824</v>
      </c>
      <c r="B290" s="237" t="s">
        <v>6825</v>
      </c>
      <c r="C290" s="237" t="s">
        <v>6826</v>
      </c>
      <c r="D290" s="237" t="s">
        <v>21</v>
      </c>
      <c r="E290" s="237" t="s">
        <v>6827</v>
      </c>
      <c r="F290" s="237" t="s">
        <v>21</v>
      </c>
      <c r="G290" s="237" t="s">
        <v>6828</v>
      </c>
      <c r="H290" s="237" t="s">
        <v>6829</v>
      </c>
      <c r="I290" s="237" t="s">
        <v>6830</v>
      </c>
      <c r="J290" s="237" t="s">
        <v>6831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6832</v>
      </c>
      <c r="B291" s="237" t="s">
        <v>6833</v>
      </c>
      <c r="C291" s="237" t="s">
        <v>6834</v>
      </c>
      <c r="D291" s="237" t="s">
        <v>21</v>
      </c>
      <c r="E291" s="237" t="s">
        <v>21</v>
      </c>
      <c r="F291" s="237" t="s">
        <v>21</v>
      </c>
      <c r="G291" s="237" t="s">
        <v>21</v>
      </c>
      <c r="H291" s="237" t="s">
        <v>6835</v>
      </c>
      <c r="I291" s="237" t="s">
        <v>5796</v>
      </c>
      <c r="J291" s="237" t="s">
        <v>6836</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2984</v>
      </c>
      <c r="B292" s="236" t="s">
        <v>6837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6838</v>
      </c>
      <c r="B293" s="237" t="s">
        <v>6839</v>
      </c>
      <c r="C293" s="237" t="s">
        <v>6840</v>
      </c>
      <c r="D293" s="237" t="s">
        <v>6841</v>
      </c>
      <c r="E293" s="237" t="s">
        <v>21</v>
      </c>
      <c r="F293" s="237" t="s">
        <v>21</v>
      </c>
      <c r="G293" s="237" t="s">
        <v>21</v>
      </c>
      <c r="H293" s="237" t="s">
        <v>6842</v>
      </c>
      <c r="I293" s="237" t="s">
        <v>6843</v>
      </c>
      <c r="J293" s="237" t="s">
        <v>6844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6845</v>
      </c>
      <c r="B294" s="237" t="s">
        <v>6846</v>
      </c>
      <c r="C294" s="237" t="s">
        <v>6847</v>
      </c>
      <c r="D294" s="237" t="s">
        <v>6841</v>
      </c>
      <c r="E294" s="237" t="s">
        <v>21</v>
      </c>
      <c r="F294" s="237" t="s">
        <v>6848</v>
      </c>
      <c r="G294" s="237" t="s">
        <v>21</v>
      </c>
      <c r="H294" s="237" t="s">
        <v>6849</v>
      </c>
      <c r="I294" s="237" t="s">
        <v>5766</v>
      </c>
      <c r="J294" s="237" t="s">
        <v>6850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6851</v>
      </c>
      <c r="B295" s="237" t="s">
        <v>6852</v>
      </c>
      <c r="C295" s="237" t="s">
        <v>6853</v>
      </c>
      <c r="D295" s="237" t="s">
        <v>6854</v>
      </c>
      <c r="E295" s="237" t="s">
        <v>21</v>
      </c>
      <c r="F295" s="237" t="s">
        <v>21</v>
      </c>
      <c r="G295" s="237" t="s">
        <v>21</v>
      </c>
      <c r="H295" s="237" t="s">
        <v>6855</v>
      </c>
      <c r="I295" s="237" t="s">
        <v>5766</v>
      </c>
      <c r="J295" s="237" t="s">
        <v>6856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2988</v>
      </c>
      <c r="B296" s="236" t="s">
        <v>6857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6858</v>
      </c>
      <c r="B297" s="237" t="s">
        <v>6859</v>
      </c>
      <c r="C297" s="237" t="s">
        <v>6860</v>
      </c>
      <c r="D297" s="237" t="s">
        <v>6854</v>
      </c>
      <c r="E297" s="237" t="s">
        <v>21</v>
      </c>
      <c r="F297" s="237" t="s">
        <v>6861</v>
      </c>
      <c r="G297" s="237" t="s">
        <v>21</v>
      </c>
      <c r="H297" s="237" t="s">
        <v>6862</v>
      </c>
      <c r="I297" s="237" t="s">
        <v>21</v>
      </c>
      <c r="J297" s="237" t="s">
        <v>6863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6864</v>
      </c>
      <c r="B298" s="237" t="s">
        <v>6865</v>
      </c>
      <c r="C298" s="237" t="s">
        <v>6866</v>
      </c>
      <c r="D298" s="237" t="s">
        <v>6867</v>
      </c>
      <c r="E298" s="237" t="s">
        <v>21</v>
      </c>
      <c r="F298" s="237" t="s">
        <v>21</v>
      </c>
      <c r="G298" s="237" t="s">
        <v>6868</v>
      </c>
      <c r="H298" s="237" t="s">
        <v>6869</v>
      </c>
      <c r="I298" s="237" t="s">
        <v>6869</v>
      </c>
      <c r="J298" s="237" t="s">
        <v>6870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6871</v>
      </c>
      <c r="B299" s="237" t="s">
        <v>6872</v>
      </c>
      <c r="C299" s="237" t="s">
        <v>6873</v>
      </c>
      <c r="D299" s="237" t="s">
        <v>21</v>
      </c>
      <c r="E299" s="237" t="s">
        <v>21</v>
      </c>
      <c r="F299" s="237" t="s">
        <v>21</v>
      </c>
      <c r="G299" s="237" t="s">
        <v>21</v>
      </c>
      <c r="H299" s="237" t="s">
        <v>6874</v>
      </c>
      <c r="I299" s="237" t="s">
        <v>6875</v>
      </c>
      <c r="J299" s="237" t="s">
        <v>6876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6877</v>
      </c>
      <c r="B300" s="237" t="s">
        <v>6878</v>
      </c>
      <c r="C300" s="237" t="s">
        <v>6879</v>
      </c>
      <c r="D300" s="237" t="s">
        <v>21</v>
      </c>
      <c r="E300" s="237" t="s">
        <v>21</v>
      </c>
      <c r="F300" s="237" t="s">
        <v>6880</v>
      </c>
      <c r="G300" s="237" t="s">
        <v>21</v>
      </c>
      <c r="H300" s="237" t="s">
        <v>6881</v>
      </c>
      <c r="I300" s="237" t="s">
        <v>6875</v>
      </c>
      <c r="J300" s="237" t="s">
        <v>6882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2992</v>
      </c>
      <c r="B301" s="236" t="s">
        <v>6883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6884</v>
      </c>
      <c r="B302" s="237" t="s">
        <v>6885</v>
      </c>
      <c r="C302" s="237" t="s">
        <v>6886</v>
      </c>
      <c r="D302" s="237" t="s">
        <v>21</v>
      </c>
      <c r="E302" s="237" t="s">
        <v>21</v>
      </c>
      <c r="F302" s="237" t="s">
        <v>21</v>
      </c>
      <c r="G302" s="237" t="s">
        <v>21</v>
      </c>
      <c r="H302" s="237" t="s">
        <v>6887</v>
      </c>
      <c r="I302" s="237" t="s">
        <v>21</v>
      </c>
      <c r="J302" s="237" t="s">
        <v>6888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6889</v>
      </c>
      <c r="B303" s="237" t="s">
        <v>6890</v>
      </c>
      <c r="C303" s="237" t="s">
        <v>6891</v>
      </c>
      <c r="D303" s="237" t="s">
        <v>6892</v>
      </c>
      <c r="E303" s="237" t="s">
        <v>21</v>
      </c>
      <c r="F303" s="237" t="s">
        <v>21</v>
      </c>
      <c r="G303" s="237" t="s">
        <v>21</v>
      </c>
      <c r="H303" s="237" t="s">
        <v>6893</v>
      </c>
      <c r="I303" s="237" t="s">
        <v>5796</v>
      </c>
      <c r="J303" s="237" t="s">
        <v>6894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6895</v>
      </c>
      <c r="B304" s="237" t="s">
        <v>6896</v>
      </c>
      <c r="C304" s="237" t="s">
        <v>6897</v>
      </c>
      <c r="D304" s="237" t="s">
        <v>6892</v>
      </c>
      <c r="E304" s="237" t="s">
        <v>21</v>
      </c>
      <c r="F304" s="237" t="s">
        <v>6898</v>
      </c>
      <c r="G304" s="237" t="s">
        <v>21</v>
      </c>
      <c r="H304" s="237" t="s">
        <v>6899</v>
      </c>
      <c r="I304" s="237" t="s">
        <v>21</v>
      </c>
      <c r="J304" s="237" t="s">
        <v>6900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6901</v>
      </c>
      <c r="B305" s="237" t="s">
        <v>6902</v>
      </c>
      <c r="C305" s="237" t="s">
        <v>6903</v>
      </c>
      <c r="D305" s="237" t="s">
        <v>6904</v>
      </c>
      <c r="E305" s="237" t="s">
        <v>21</v>
      </c>
      <c r="F305" s="237" t="s">
        <v>21</v>
      </c>
      <c r="G305" s="237" t="s">
        <v>21</v>
      </c>
      <c r="H305" s="237" t="s">
        <v>6905</v>
      </c>
      <c r="I305" s="237" t="s">
        <v>6906</v>
      </c>
      <c r="J305" s="237" t="s">
        <v>6907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6908</v>
      </c>
      <c r="B306" s="237" t="s">
        <v>6909</v>
      </c>
      <c r="C306" s="237" t="s">
        <v>6910</v>
      </c>
      <c r="D306" s="237" t="s">
        <v>6911</v>
      </c>
      <c r="E306" s="237" t="s">
        <v>21</v>
      </c>
      <c r="F306" s="237" t="s">
        <v>21</v>
      </c>
      <c r="G306" s="237" t="s">
        <v>21</v>
      </c>
      <c r="H306" s="237" t="s">
        <v>6912</v>
      </c>
      <c r="I306" s="237" t="s">
        <v>5796</v>
      </c>
      <c r="J306" s="237" t="s">
        <v>6913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2996</v>
      </c>
      <c r="B307" s="236" t="s">
        <v>6914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6915</v>
      </c>
      <c r="B308" s="237" t="s">
        <v>6916</v>
      </c>
      <c r="C308" s="237" t="s">
        <v>6917</v>
      </c>
      <c r="D308" s="237" t="s">
        <v>6911</v>
      </c>
      <c r="E308" s="237" t="s">
        <v>21</v>
      </c>
      <c r="F308" s="237" t="s">
        <v>6918</v>
      </c>
      <c r="G308" s="237" t="s">
        <v>21</v>
      </c>
      <c r="H308" s="237" t="s">
        <v>6919</v>
      </c>
      <c r="I308" s="237" t="s">
        <v>6920</v>
      </c>
      <c r="J308" s="237" t="s">
        <v>6921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3000</v>
      </c>
      <c r="B309" s="236" t="s">
        <v>6922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6923</v>
      </c>
      <c r="B310" s="237" t="s">
        <v>6924</v>
      </c>
      <c r="C310" s="237" t="s">
        <v>6925</v>
      </c>
      <c r="D310" s="237" t="s">
        <v>21</v>
      </c>
      <c r="E310" s="237" t="s">
        <v>21</v>
      </c>
      <c r="F310" s="237" t="s">
        <v>6926</v>
      </c>
      <c r="G310" s="237" t="s">
        <v>21</v>
      </c>
      <c r="H310" s="237" t="s">
        <v>6927</v>
      </c>
      <c r="I310" s="237" t="s">
        <v>6928</v>
      </c>
      <c r="J310" s="237" t="s">
        <v>6929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6930</v>
      </c>
      <c r="B311" s="237" t="s">
        <v>6931</v>
      </c>
      <c r="C311" s="237" t="s">
        <v>6932</v>
      </c>
      <c r="D311" s="237" t="s">
        <v>6933</v>
      </c>
      <c r="E311" s="237" t="s">
        <v>21</v>
      </c>
      <c r="F311" s="237" t="s">
        <v>21</v>
      </c>
      <c r="G311" s="237" t="s">
        <v>6934</v>
      </c>
      <c r="H311" s="237" t="s">
        <v>6935</v>
      </c>
      <c r="I311" s="237" t="s">
        <v>21</v>
      </c>
      <c r="J311" s="237" t="s">
        <v>6936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6937</v>
      </c>
      <c r="B312" s="237" t="s">
        <v>6938</v>
      </c>
      <c r="C312" s="237" t="s">
        <v>6939</v>
      </c>
      <c r="D312" s="237" t="s">
        <v>6940</v>
      </c>
      <c r="E312" s="237" t="s">
        <v>21</v>
      </c>
      <c r="F312" s="237" t="s">
        <v>21</v>
      </c>
      <c r="G312" s="237" t="s">
        <v>21</v>
      </c>
      <c r="H312" s="237" t="s">
        <v>6941</v>
      </c>
      <c r="I312" s="237" t="s">
        <v>21</v>
      </c>
      <c r="J312" s="237" t="s">
        <v>6942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6943</v>
      </c>
      <c r="B313" s="237" t="s">
        <v>6944</v>
      </c>
      <c r="C313" s="237" t="s">
        <v>6945</v>
      </c>
      <c r="D313" s="237" t="s">
        <v>6946</v>
      </c>
      <c r="E313" s="237" t="s">
        <v>21</v>
      </c>
      <c r="F313" s="237" t="s">
        <v>21</v>
      </c>
      <c r="G313" s="237" t="s">
        <v>6947</v>
      </c>
      <c r="H313" s="237" t="s">
        <v>6948</v>
      </c>
      <c r="I313" s="237" t="s">
        <v>6949</v>
      </c>
      <c r="J313" s="237" t="s">
        <v>6950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6951</v>
      </c>
      <c r="B314" s="237" t="s">
        <v>6952</v>
      </c>
      <c r="C314" s="237" t="s">
        <v>6953</v>
      </c>
      <c r="D314" s="237" t="s">
        <v>6954</v>
      </c>
      <c r="E314" s="237" t="s">
        <v>21</v>
      </c>
      <c r="F314" s="237" t="s">
        <v>21</v>
      </c>
      <c r="G314" s="237" t="s">
        <v>6955</v>
      </c>
      <c r="H314" s="237" t="s">
        <v>6956</v>
      </c>
      <c r="I314" s="237" t="s">
        <v>6957</v>
      </c>
      <c r="J314" s="237" t="s">
        <v>6958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6959</v>
      </c>
      <c r="B315" s="236" t="s">
        <v>6960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6961</v>
      </c>
      <c r="B316" s="237" t="s">
        <v>6962</v>
      </c>
      <c r="C316" s="237" t="s">
        <v>6963</v>
      </c>
      <c r="D316" s="237" t="s">
        <v>21</v>
      </c>
      <c r="E316" s="237" t="s">
        <v>21</v>
      </c>
      <c r="F316" s="237" t="s">
        <v>21</v>
      </c>
      <c r="G316" s="237" t="s">
        <v>21</v>
      </c>
      <c r="H316" s="237" t="s">
        <v>6964</v>
      </c>
      <c r="I316" s="237" t="s">
        <v>6965</v>
      </c>
      <c r="J316" s="237" t="s">
        <v>6966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6967</v>
      </c>
      <c r="B317" s="237" t="s">
        <v>6968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6969</v>
      </c>
      <c r="B318" s="236" t="s">
        <v>6970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6971</v>
      </c>
      <c r="B319" s="237" t="s">
        <v>6972</v>
      </c>
      <c r="C319" s="237" t="s">
        <v>6973</v>
      </c>
      <c r="D319" s="237" t="s">
        <v>6974</v>
      </c>
      <c r="E319" s="237" t="s">
        <v>21</v>
      </c>
      <c r="F319" s="237" t="s">
        <v>6975</v>
      </c>
      <c r="G319" s="237" t="s">
        <v>6976</v>
      </c>
      <c r="H319" s="237" t="s">
        <v>6977</v>
      </c>
      <c r="I319" s="237" t="s">
        <v>21</v>
      </c>
      <c r="J319" s="237" t="s">
        <v>6978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6979</v>
      </c>
      <c r="B320" s="237" t="s">
        <v>6980</v>
      </c>
      <c r="C320" s="237" t="s">
        <v>6981</v>
      </c>
      <c r="D320" s="237" t="s">
        <v>6982</v>
      </c>
      <c r="E320" s="237" t="s">
        <v>21</v>
      </c>
      <c r="F320" s="237" t="s">
        <v>21</v>
      </c>
      <c r="G320" s="237" t="s">
        <v>21</v>
      </c>
      <c r="H320" s="237" t="s">
        <v>6983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6984</v>
      </c>
      <c r="B321" s="237" t="s">
        <v>6985</v>
      </c>
      <c r="C321" s="237" t="s">
        <v>6986</v>
      </c>
      <c r="D321" s="237" t="s">
        <v>6987</v>
      </c>
      <c r="E321" s="237" t="s">
        <v>21</v>
      </c>
      <c r="F321" s="237" t="s">
        <v>21</v>
      </c>
      <c r="G321" s="237" t="s">
        <v>21</v>
      </c>
      <c r="H321" s="237" t="s">
        <v>6988</v>
      </c>
      <c r="I321" s="237" t="s">
        <v>21</v>
      </c>
      <c r="J321" s="237" t="s">
        <v>6989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6990</v>
      </c>
      <c r="B322" s="237" t="s">
        <v>6991</v>
      </c>
      <c r="C322" s="237" t="s">
        <v>6992</v>
      </c>
      <c r="D322" s="237" t="s">
        <v>6993</v>
      </c>
      <c r="E322" s="237" t="s">
        <v>21</v>
      </c>
      <c r="F322" s="237" t="s">
        <v>21</v>
      </c>
      <c r="G322" s="237" t="s">
        <v>21</v>
      </c>
      <c r="H322" s="237" t="s">
        <v>6994</v>
      </c>
      <c r="I322" s="237" t="s">
        <v>21</v>
      </c>
      <c r="J322" s="237" t="s">
        <v>6995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6996</v>
      </c>
      <c r="B323" s="237" t="s">
        <v>6997</v>
      </c>
      <c r="C323" s="237" t="s">
        <v>6998</v>
      </c>
      <c r="D323" s="237" t="s">
        <v>21</v>
      </c>
      <c r="E323" s="237" t="s">
        <v>21</v>
      </c>
      <c r="F323" s="237" t="s">
        <v>21</v>
      </c>
      <c r="G323" s="237" t="s">
        <v>21</v>
      </c>
      <c r="H323" s="237" t="s">
        <v>6999</v>
      </c>
      <c r="I323" s="237" t="s">
        <v>5796</v>
      </c>
      <c r="J323" s="237" t="s">
        <v>7000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7001</v>
      </c>
      <c r="B324" s="237" t="s">
        <v>7002</v>
      </c>
      <c r="C324" s="237" t="s">
        <v>7003</v>
      </c>
      <c r="D324" s="237" t="s">
        <v>21</v>
      </c>
      <c r="E324" s="237" t="s">
        <v>21</v>
      </c>
      <c r="F324" s="237" t="s">
        <v>21</v>
      </c>
      <c r="G324" s="237" t="s">
        <v>21</v>
      </c>
      <c r="H324" s="237" t="s">
        <v>7004</v>
      </c>
      <c r="I324" s="237" t="s">
        <v>7005</v>
      </c>
      <c r="J324" s="237" t="s">
        <v>7006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7007</v>
      </c>
      <c r="B325" s="237" t="s">
        <v>7008</v>
      </c>
      <c r="C325" s="237" t="s">
        <v>7009</v>
      </c>
      <c r="D325" s="237" t="s">
        <v>7010</v>
      </c>
      <c r="E325" s="237" t="s">
        <v>21</v>
      </c>
      <c r="F325" s="237" t="s">
        <v>21</v>
      </c>
      <c r="G325" s="237" t="s">
        <v>21</v>
      </c>
      <c r="H325" s="237" t="s">
        <v>7011</v>
      </c>
      <c r="I325" s="237" t="s">
        <v>21</v>
      </c>
      <c r="J325" s="237" t="s">
        <v>7012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7013</v>
      </c>
      <c r="B326" s="244" t="s">
        <v>7014</v>
      </c>
      <c r="C326" s="244" t="s">
        <v>7015</v>
      </c>
      <c r="D326" s="244" t="s">
        <v>7016</v>
      </c>
      <c r="E326" s="244" t="s">
        <v>21</v>
      </c>
      <c r="F326" s="244" t="s">
        <v>21</v>
      </c>
      <c r="G326" s="244" t="s">
        <v>21</v>
      </c>
      <c r="H326" s="244" t="s">
        <v>7017</v>
      </c>
      <c r="I326" s="244" t="s">
        <v>5796</v>
      </c>
      <c r="J326" s="244" t="s">
        <v>7018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2276</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IFERROR(INDEX('Recommendations'!$H$2:$H$487, MATCH(L2,'Recommendations'!$A$2:$A$487,0))="Implemented", FALSE))</xm:f>
            <x14:dxf>
              <font>
                <color rgb="FF000000"/>
              </font>
              <fill>
                <patternFill>
                  <bgColor rgb="FF3C7D22"/>
                </patternFill>
              </fill>
            </x14:dxf>
          </x14:cfRule>
          <x14:cfRule type="expression" priority="2" id="{00000000-000E-0000-0A00-000002000000}">
            <xm:f>AND(L2&lt;&gt;"", IFERROR(INDEX('Recommendations'!$H$2:$H$487, MATCH(L2,'Recommendations'!$A$2:$A$487,0))="Compensated", FALSE))</xm:f>
            <x14:dxf>
              <font>
                <color rgb="FF000000"/>
              </font>
              <fill>
                <patternFill>
                  <bgColor rgb="FFC6E0B4"/>
                </patternFill>
              </fill>
            </x14:dxf>
          </x14:cfRule>
          <x14:cfRule type="expression" priority="3" id="{00000000-000E-0000-0A00-000003000000}">
            <xm:f>AND(L2&lt;&gt;"", IFERROR(INDEX('Recommendations'!$H$2:$H$487, MATCH(L2,'Recommendations'!$A$2:$A$487,0))="Testing", FALSE))</xm:f>
            <x14:dxf>
              <font>
                <color rgb="FF000000"/>
              </font>
              <fill>
                <patternFill>
                  <bgColor rgb="FFFFC000"/>
                </patternFill>
              </fill>
            </x14:dxf>
          </x14:cfRule>
          <x14:cfRule type="expression" priority="4" id="{00000000-000E-0000-0A00-000004000000}">
            <xm:f>AND(L2&lt;&gt;"", IFERROR(INDEX('Recommendations'!$H$2:$H$487, MATCH(L2,'Recommendations'!$A$2:$A$487,0))="Failed", FALSE))</xm:f>
            <x14:dxf>
              <font>
                <color rgb="FF000000"/>
              </font>
              <fill>
                <patternFill>
                  <bgColor rgb="FFD82891"/>
                </patternFill>
              </fill>
            </x14:dxf>
          </x14:cfRule>
          <x14:cfRule type="expression" priority="5" id="{00000000-000E-0000-0A00-000005000000}">
            <xm:f>AND(L2&lt;&gt;"", IFERROR(INDEX('Recommendations'!$H$2:$H$487, MATCH(L2,'Recommendations'!$A$2:$A$487,0))="Risk Accepted", FALSE))</xm:f>
            <x14:dxf>
              <font>
                <color rgb="FF000000"/>
              </font>
              <fill>
                <patternFill>
                  <bgColor rgb="FFD9D9D9"/>
                </patternFill>
              </fill>
            </x14:dxf>
          </x14:cfRule>
          <x14:cfRule type="expression" priority="6" id="{00000000-000E-0000-0A00-000006000000}">
            <xm:f>AND(L2&lt;&gt;"", IFERROR(INDEX('Recommendations'!$H$2:$H$487, MATCH(L2,'Recommendations'!$A$2:$A$487,0))="N/A",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4167</v>
      </c>
      <c r="B1" s="289" t="s">
        <v>5052</v>
      </c>
      <c r="C1" s="289" t="s">
        <v>0</v>
      </c>
      <c r="D1" s="289" t="s">
        <v>2530</v>
      </c>
      <c r="E1" s="289" t="s">
        <v>7019</v>
      </c>
      <c r="F1" s="289" t="s">
        <v>7020</v>
      </c>
      <c r="G1" s="289" t="s">
        <v>2535</v>
      </c>
      <c r="H1" s="289" t="s">
        <v>2536</v>
      </c>
      <c r="I1" s="289" t="s">
        <v>2537</v>
      </c>
      <c r="J1" s="289" t="s">
        <v>2538</v>
      </c>
      <c r="K1" s="289" t="s">
        <v>2539</v>
      </c>
      <c r="L1" s="289" t="s">
        <v>2540</v>
      </c>
      <c r="M1" s="289" t="s">
        <v>2541</v>
      </c>
      <c r="N1" s="289" t="s">
        <v>2542</v>
      </c>
      <c r="O1" s="289" t="s">
        <v>2543</v>
      </c>
      <c r="P1" s="289" t="s">
        <v>2544</v>
      </c>
      <c r="Q1" s="289" t="s">
        <v>2545</v>
      </c>
      <c r="R1" s="289" t="s">
        <v>2546</v>
      </c>
      <c r="S1" s="289" t="s">
        <v>2547</v>
      </c>
      <c r="T1" s="289" t="s">
        <v>2548</v>
      </c>
      <c r="U1" s="289" t="s">
        <v>2549</v>
      </c>
      <c r="V1" s="289" t="s">
        <v>2550</v>
      </c>
      <c r="W1" s="289" t="s">
        <v>2551</v>
      </c>
      <c r="X1" s="289" t="s">
        <v>2552</v>
      </c>
      <c r="Y1" s="289" t="s">
        <v>2553</v>
      </c>
      <c r="Z1" s="289" t="s">
        <v>2554</v>
      </c>
      <c r="AA1" s="289" t="s">
        <v>2555</v>
      </c>
      <c r="AB1" s="289" t="s">
        <v>2556</v>
      </c>
      <c r="AC1" s="289" t="s">
        <v>2557</v>
      </c>
      <c r="AD1" s="289" t="s">
        <v>2558</v>
      </c>
      <c r="AE1" s="289" t="s">
        <v>2559</v>
      </c>
      <c r="AF1" s="289" t="s">
        <v>2560</v>
      </c>
      <c r="AG1" s="289" t="s">
        <v>2561</v>
      </c>
      <c r="AH1" s="289" t="s">
        <v>2562</v>
      </c>
      <c r="AI1" s="289" t="s">
        <v>2563</v>
      </c>
      <c r="AJ1" s="289" t="s">
        <v>2564</v>
      </c>
      <c r="AK1" s="289" t="s">
        <v>2565</v>
      </c>
      <c r="AL1" s="289" t="s">
        <v>2566</v>
      </c>
      <c r="AM1" s="289" t="s">
        <v>2567</v>
      </c>
      <c r="AN1" s="289" t="s">
        <v>2568</v>
      </c>
      <c r="AO1" s="289" t="s">
        <v>2569</v>
      </c>
      <c r="AP1" s="289" t="s">
        <v>2570</v>
      </c>
      <c r="AQ1" s="289" t="s">
        <v>2571</v>
      </c>
      <c r="AR1" s="289" t="s">
        <v>2572</v>
      </c>
      <c r="AS1" s="289" t="s">
        <v>2573</v>
      </c>
      <c r="AT1" s="289" t="s">
        <v>2574</v>
      </c>
      <c r="AU1" s="290" t="s">
        <v>2575</v>
      </c>
    </row>
    <row r="2" spans="1:47" ht="60" customHeight="1" outlineLevel="1" x14ac:dyDescent="0.35">
      <c r="A2" s="280" t="s">
        <v>7021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7021</v>
      </c>
      <c r="B3" s="259" t="s">
        <v>7022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7021</v>
      </c>
      <c r="B4" s="260" t="s">
        <v>7022</v>
      </c>
      <c r="C4" s="261" t="s">
        <v>7023</v>
      </c>
      <c r="D4" s="264" t="s">
        <v>7024</v>
      </c>
      <c r="E4" s="265" t="s">
        <v>7025</v>
      </c>
      <c r="F4" s="268" t="s">
        <v>7026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7021</v>
      </c>
      <c r="B5" s="260" t="s">
        <v>7022</v>
      </c>
      <c r="C5" s="261" t="s">
        <v>7027</v>
      </c>
      <c r="D5" s="264" t="s">
        <v>7028</v>
      </c>
      <c r="E5" s="265" t="s">
        <v>7025</v>
      </c>
      <c r="F5" s="268" t="s">
        <v>7026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7021</v>
      </c>
      <c r="B6" s="260" t="s">
        <v>7022</v>
      </c>
      <c r="C6" s="261" t="s">
        <v>7029</v>
      </c>
      <c r="D6" s="264" t="s">
        <v>7030</v>
      </c>
      <c r="E6" s="265" t="s">
        <v>7025</v>
      </c>
      <c r="F6" s="268" t="s">
        <v>7026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7021</v>
      </c>
      <c r="B7" s="260" t="s">
        <v>7022</v>
      </c>
      <c r="C7" s="261" t="s">
        <v>7031</v>
      </c>
      <c r="D7" s="264" t="s">
        <v>7032</v>
      </c>
      <c r="E7" s="265" t="s">
        <v>7025</v>
      </c>
      <c r="F7" s="268" t="s">
        <v>7026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7021</v>
      </c>
      <c r="B8" s="260" t="s">
        <v>7022</v>
      </c>
      <c r="C8" s="261" t="s">
        <v>7033</v>
      </c>
      <c r="D8" s="264" t="s">
        <v>7034</v>
      </c>
      <c r="E8" s="265" t="s">
        <v>7025</v>
      </c>
      <c r="F8" s="268" t="s">
        <v>7026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7021</v>
      </c>
      <c r="B9" s="260" t="s">
        <v>7022</v>
      </c>
      <c r="C9" s="261" t="s">
        <v>7035</v>
      </c>
      <c r="D9" s="264" t="s">
        <v>7036</v>
      </c>
      <c r="E9" s="265" t="s">
        <v>7025</v>
      </c>
      <c r="F9" s="268" t="s">
        <v>7026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7021</v>
      </c>
      <c r="B10" s="260" t="s">
        <v>7022</v>
      </c>
      <c r="C10" s="261" t="s">
        <v>7037</v>
      </c>
      <c r="D10" s="264" t="s">
        <v>7038</v>
      </c>
      <c r="E10" s="265" t="s">
        <v>7025</v>
      </c>
      <c r="F10" s="268" t="s">
        <v>7026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7021</v>
      </c>
      <c r="B11" s="260" t="s">
        <v>7022</v>
      </c>
      <c r="C11" s="261" t="s">
        <v>7039</v>
      </c>
      <c r="D11" s="264" t="s">
        <v>7040</v>
      </c>
      <c r="E11" s="265" t="s">
        <v>7025</v>
      </c>
      <c r="F11" s="268" t="s">
        <v>7026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7021</v>
      </c>
      <c r="B12" s="260" t="s">
        <v>7022</v>
      </c>
      <c r="C12" s="261" t="s">
        <v>7041</v>
      </c>
      <c r="D12" s="264" t="s">
        <v>7042</v>
      </c>
      <c r="E12" s="265" t="s">
        <v>7025</v>
      </c>
      <c r="F12" s="268" t="s">
        <v>7026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7021</v>
      </c>
      <c r="B13" s="260" t="s">
        <v>7022</v>
      </c>
      <c r="C13" s="261" t="s">
        <v>7043</v>
      </c>
      <c r="D13" s="264" t="s">
        <v>7044</v>
      </c>
      <c r="E13" s="265" t="s">
        <v>7025</v>
      </c>
      <c r="F13" s="268" t="s">
        <v>7026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7021</v>
      </c>
      <c r="B14" s="260" t="s">
        <v>7022</v>
      </c>
      <c r="C14" s="261" t="s">
        <v>7045</v>
      </c>
      <c r="D14" s="264" t="s">
        <v>7046</v>
      </c>
      <c r="E14" s="265" t="s">
        <v>7025</v>
      </c>
      <c r="F14" s="268" t="s">
        <v>7026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7021</v>
      </c>
      <c r="B15" s="260" t="s">
        <v>7022</v>
      </c>
      <c r="C15" s="261" t="s">
        <v>7047</v>
      </c>
      <c r="D15" s="264" t="s">
        <v>7048</v>
      </c>
      <c r="E15" s="265" t="s">
        <v>7025</v>
      </c>
      <c r="F15" s="268" t="s">
        <v>7026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7021</v>
      </c>
      <c r="B16" s="260" t="s">
        <v>7022</v>
      </c>
      <c r="C16" s="261" t="s">
        <v>7049</v>
      </c>
      <c r="D16" s="264" t="s">
        <v>7050</v>
      </c>
      <c r="E16" s="265" t="s">
        <v>7025</v>
      </c>
      <c r="F16" s="268" t="s">
        <v>7026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7021</v>
      </c>
      <c r="B17" s="259" t="s">
        <v>7051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7021</v>
      </c>
      <c r="B18" s="260" t="s">
        <v>7051</v>
      </c>
      <c r="C18" s="261" t="s">
        <v>7052</v>
      </c>
      <c r="D18" s="264" t="s">
        <v>7053</v>
      </c>
      <c r="E18" s="265" t="s">
        <v>7054</v>
      </c>
      <c r="F18" s="268" t="s">
        <v>7055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7021</v>
      </c>
      <c r="B19" s="260" t="s">
        <v>7051</v>
      </c>
      <c r="C19" s="261" t="s">
        <v>7056</v>
      </c>
      <c r="D19" s="264" t="s">
        <v>7057</v>
      </c>
      <c r="E19" s="265" t="s">
        <v>7054</v>
      </c>
      <c r="F19" s="268" t="s">
        <v>7055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7021</v>
      </c>
      <c r="B20" s="260" t="s">
        <v>7051</v>
      </c>
      <c r="C20" s="261" t="s">
        <v>7058</v>
      </c>
      <c r="D20" s="264" t="s">
        <v>7059</v>
      </c>
      <c r="E20" s="265" t="s">
        <v>7054</v>
      </c>
      <c r="F20" s="268" t="s">
        <v>7055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7021</v>
      </c>
      <c r="B21" s="260" t="s">
        <v>7051</v>
      </c>
      <c r="C21" s="261" t="s">
        <v>7060</v>
      </c>
      <c r="D21" s="264" t="s">
        <v>7061</v>
      </c>
      <c r="E21" s="265" t="s">
        <v>7054</v>
      </c>
      <c r="F21" s="268" t="s">
        <v>7055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7021</v>
      </c>
      <c r="B22" s="260" t="s">
        <v>7051</v>
      </c>
      <c r="C22" s="261" t="s">
        <v>7062</v>
      </c>
      <c r="D22" s="264" t="s">
        <v>7063</v>
      </c>
      <c r="E22" s="265" t="s">
        <v>7054</v>
      </c>
      <c r="F22" s="268" t="s">
        <v>7055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7021</v>
      </c>
      <c r="B23" s="260" t="s">
        <v>7051</v>
      </c>
      <c r="C23" s="261" t="s">
        <v>7064</v>
      </c>
      <c r="D23" s="264" t="s">
        <v>7065</v>
      </c>
      <c r="E23" s="265" t="s">
        <v>7025</v>
      </c>
      <c r="F23" s="268" t="s">
        <v>7026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7021</v>
      </c>
      <c r="B24" s="260" t="s">
        <v>7051</v>
      </c>
      <c r="C24" s="261" t="s">
        <v>7066</v>
      </c>
      <c r="D24" s="264" t="s">
        <v>7067</v>
      </c>
      <c r="E24" s="265" t="s">
        <v>7025</v>
      </c>
      <c r="F24" s="268" t="s">
        <v>7026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7021</v>
      </c>
      <c r="B25" s="260" t="s">
        <v>7051</v>
      </c>
      <c r="C25" s="261" t="s">
        <v>7068</v>
      </c>
      <c r="D25" s="264" t="s">
        <v>7069</v>
      </c>
      <c r="E25" s="265" t="s">
        <v>7025</v>
      </c>
      <c r="F25" s="268" t="s">
        <v>7070</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7021</v>
      </c>
      <c r="B26" s="260" t="s">
        <v>7051</v>
      </c>
      <c r="C26" s="261" t="s">
        <v>7071</v>
      </c>
      <c r="D26" s="264" t="s">
        <v>7072</v>
      </c>
      <c r="E26" s="265" t="s">
        <v>7025</v>
      </c>
      <c r="F26" s="268" t="s">
        <v>7070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7021</v>
      </c>
      <c r="B27" s="260" t="s">
        <v>7051</v>
      </c>
      <c r="C27" s="261" t="s">
        <v>7073</v>
      </c>
      <c r="D27" s="264" t="s">
        <v>7074</v>
      </c>
      <c r="E27" s="265" t="s">
        <v>7025</v>
      </c>
      <c r="F27" s="268" t="s">
        <v>7070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7021</v>
      </c>
      <c r="B28" s="260" t="s">
        <v>7051</v>
      </c>
      <c r="C28" s="261" t="s">
        <v>7075</v>
      </c>
      <c r="D28" s="264" t="s">
        <v>7076</v>
      </c>
      <c r="E28" s="265" t="s">
        <v>7025</v>
      </c>
      <c r="F28" s="268" t="s">
        <v>7070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7021</v>
      </c>
      <c r="B29" s="260" t="s">
        <v>7051</v>
      </c>
      <c r="C29" s="261" t="s">
        <v>7077</v>
      </c>
      <c r="D29" s="264" t="s">
        <v>7078</v>
      </c>
      <c r="E29" s="265" t="s">
        <v>7025</v>
      </c>
      <c r="F29" s="268" t="s">
        <v>7070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7021</v>
      </c>
      <c r="B30" s="260" t="s">
        <v>7051</v>
      </c>
      <c r="C30" s="261" t="s">
        <v>7079</v>
      </c>
      <c r="D30" s="264" t="s">
        <v>7080</v>
      </c>
      <c r="E30" s="265" t="s">
        <v>7025</v>
      </c>
      <c r="F30" s="268" t="s">
        <v>7070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7021</v>
      </c>
      <c r="B31" s="260" t="s">
        <v>7051</v>
      </c>
      <c r="C31" s="261" t="s">
        <v>7081</v>
      </c>
      <c r="D31" s="264" t="s">
        <v>7082</v>
      </c>
      <c r="E31" s="265" t="s">
        <v>7025</v>
      </c>
      <c r="F31" s="268" t="s">
        <v>7070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7021</v>
      </c>
      <c r="B32" s="260" t="s">
        <v>7051</v>
      </c>
      <c r="C32" s="261" t="s">
        <v>7083</v>
      </c>
      <c r="D32" s="264" t="s">
        <v>7084</v>
      </c>
      <c r="E32" s="265" t="s">
        <v>7025</v>
      </c>
      <c r="F32" s="268" t="s">
        <v>7070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7021</v>
      </c>
      <c r="B33" s="260" t="s">
        <v>7051</v>
      </c>
      <c r="C33" s="261" t="s">
        <v>7085</v>
      </c>
      <c r="D33" s="264" t="s">
        <v>7086</v>
      </c>
      <c r="E33" s="265" t="s">
        <v>7054</v>
      </c>
      <c r="F33" s="268" t="s">
        <v>7055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7021</v>
      </c>
      <c r="B34" s="260" t="s">
        <v>7051</v>
      </c>
      <c r="C34" s="261" t="s">
        <v>7087</v>
      </c>
      <c r="D34" s="264" t="s">
        <v>7088</v>
      </c>
      <c r="E34" s="265" t="s">
        <v>7025</v>
      </c>
      <c r="F34" s="268" t="s">
        <v>7070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7021</v>
      </c>
      <c r="B35" s="259" t="s">
        <v>7089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7021</v>
      </c>
      <c r="B36" s="260" t="s">
        <v>7089</v>
      </c>
      <c r="C36" s="261" t="s">
        <v>7090</v>
      </c>
      <c r="D36" s="264" t="s">
        <v>7091</v>
      </c>
      <c r="E36" s="265" t="s">
        <v>7025</v>
      </c>
      <c r="F36" s="268" t="s">
        <v>7070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7021</v>
      </c>
      <c r="B37" s="260" t="s">
        <v>7089</v>
      </c>
      <c r="C37" s="261" t="s">
        <v>7092</v>
      </c>
      <c r="D37" s="264" t="s">
        <v>7093</v>
      </c>
      <c r="E37" s="265" t="s">
        <v>7025</v>
      </c>
      <c r="F37" s="268" t="s">
        <v>7094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7021</v>
      </c>
      <c r="B38" s="260" t="s">
        <v>7089</v>
      </c>
      <c r="C38" s="261" t="s">
        <v>7095</v>
      </c>
      <c r="D38" s="264" t="s">
        <v>7096</v>
      </c>
      <c r="E38" s="265" t="s">
        <v>7025</v>
      </c>
      <c r="F38" s="268" t="s">
        <v>7094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7021</v>
      </c>
      <c r="B39" s="260" t="s">
        <v>7089</v>
      </c>
      <c r="C39" s="261" t="s">
        <v>7097</v>
      </c>
      <c r="D39" s="264" t="s">
        <v>7098</v>
      </c>
      <c r="E39" s="265" t="s">
        <v>7025</v>
      </c>
      <c r="F39" s="268" t="s">
        <v>7094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7021</v>
      </c>
      <c r="B40" s="260" t="s">
        <v>7089</v>
      </c>
      <c r="C40" s="261" t="s">
        <v>7099</v>
      </c>
      <c r="D40" s="264" t="s">
        <v>7100</v>
      </c>
      <c r="E40" s="265" t="s">
        <v>7025</v>
      </c>
      <c r="F40" s="268" t="s">
        <v>7094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7021</v>
      </c>
      <c r="B41" s="260" t="s">
        <v>7089</v>
      </c>
      <c r="C41" s="261" t="s">
        <v>7101</v>
      </c>
      <c r="D41" s="264" t="s">
        <v>7102</v>
      </c>
      <c r="E41" s="265" t="s">
        <v>7025</v>
      </c>
      <c r="F41" s="268" t="s">
        <v>7094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7021</v>
      </c>
      <c r="B42" s="260" t="s">
        <v>7089</v>
      </c>
      <c r="C42" s="261" t="s">
        <v>7103</v>
      </c>
      <c r="D42" s="264" t="s">
        <v>7104</v>
      </c>
      <c r="E42" s="265" t="s">
        <v>7025</v>
      </c>
      <c r="F42" s="268" t="s">
        <v>7094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7021</v>
      </c>
      <c r="B43" s="260" t="s">
        <v>7089</v>
      </c>
      <c r="C43" s="261" t="s">
        <v>7105</v>
      </c>
      <c r="D43" s="264" t="s">
        <v>7106</v>
      </c>
      <c r="E43" s="265" t="s">
        <v>7025</v>
      </c>
      <c r="F43" s="268" t="s">
        <v>7094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7021</v>
      </c>
      <c r="B44" s="260" t="s">
        <v>7089</v>
      </c>
      <c r="C44" s="261" t="s">
        <v>7107</v>
      </c>
      <c r="D44" s="264" t="s">
        <v>7108</v>
      </c>
      <c r="E44" s="265" t="s">
        <v>7025</v>
      </c>
      <c r="F44" s="268" t="s">
        <v>7094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7021</v>
      </c>
      <c r="B45" s="260" t="s">
        <v>7089</v>
      </c>
      <c r="C45" s="261" t="s">
        <v>7109</v>
      </c>
      <c r="D45" s="264" t="s">
        <v>7110</v>
      </c>
      <c r="E45" s="265" t="s">
        <v>7025</v>
      </c>
      <c r="F45" s="268" t="s">
        <v>7094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7021</v>
      </c>
      <c r="B46" s="260" t="s">
        <v>7089</v>
      </c>
      <c r="C46" s="261" t="s">
        <v>7111</v>
      </c>
      <c r="D46" s="264" t="s">
        <v>7112</v>
      </c>
      <c r="E46" s="265" t="s">
        <v>7025</v>
      </c>
      <c r="F46" s="268" t="s">
        <v>7094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7021</v>
      </c>
      <c r="B47" s="260" t="s">
        <v>7089</v>
      </c>
      <c r="C47" s="261" t="s">
        <v>7113</v>
      </c>
      <c r="D47" s="264" t="s">
        <v>7114</v>
      </c>
      <c r="E47" s="265" t="s">
        <v>7025</v>
      </c>
      <c r="F47" s="268" t="s">
        <v>7094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7021</v>
      </c>
      <c r="B48" s="260" t="s">
        <v>7089</v>
      </c>
      <c r="C48" s="261" t="s">
        <v>7115</v>
      </c>
      <c r="D48" s="264" t="s">
        <v>7116</v>
      </c>
      <c r="E48" s="265" t="s">
        <v>7025</v>
      </c>
      <c r="F48" s="268" t="s">
        <v>7094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7021</v>
      </c>
      <c r="B49" s="260" t="s">
        <v>7089</v>
      </c>
      <c r="C49" s="261" t="s">
        <v>7117</v>
      </c>
      <c r="D49" s="264" t="s">
        <v>7118</v>
      </c>
      <c r="E49" s="265" t="s">
        <v>7025</v>
      </c>
      <c r="F49" s="268" t="s">
        <v>7094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7021</v>
      </c>
      <c r="B50" s="259" t="s">
        <v>4291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7021</v>
      </c>
      <c r="B51" s="260" t="s">
        <v>4291</v>
      </c>
      <c r="C51" s="261" t="s">
        <v>7119</v>
      </c>
      <c r="D51" s="264" t="s">
        <v>7120</v>
      </c>
      <c r="E51" s="265" t="s">
        <v>7121</v>
      </c>
      <c r="F51" s="268" t="s">
        <v>7122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7021</v>
      </c>
      <c r="B52" s="260" t="s">
        <v>4291</v>
      </c>
      <c r="C52" s="261" t="s">
        <v>7123</v>
      </c>
      <c r="D52" s="264" t="s">
        <v>7124</v>
      </c>
      <c r="E52" s="265" t="s">
        <v>7121</v>
      </c>
      <c r="F52" s="268" t="s">
        <v>7122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7021</v>
      </c>
      <c r="B53" s="260" t="s">
        <v>4291</v>
      </c>
      <c r="C53" s="261" t="s">
        <v>7125</v>
      </c>
      <c r="D53" s="264" t="s">
        <v>7126</v>
      </c>
      <c r="E53" s="265" t="s">
        <v>7121</v>
      </c>
      <c r="F53" s="268" t="s">
        <v>7122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7021</v>
      </c>
      <c r="B54" s="260" t="s">
        <v>4291</v>
      </c>
      <c r="C54" s="261" t="s">
        <v>7127</v>
      </c>
      <c r="D54" s="264" t="s">
        <v>7128</v>
      </c>
      <c r="E54" s="265" t="s">
        <v>7121</v>
      </c>
      <c r="F54" s="268" t="s">
        <v>7122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7021</v>
      </c>
      <c r="B55" s="260" t="s">
        <v>4291</v>
      </c>
      <c r="C55" s="261" t="s">
        <v>7129</v>
      </c>
      <c r="D55" s="264" t="s">
        <v>7130</v>
      </c>
      <c r="E55" s="265" t="s">
        <v>7121</v>
      </c>
      <c r="F55" s="268" t="s">
        <v>7122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7021</v>
      </c>
      <c r="B56" s="260" t="s">
        <v>4291</v>
      </c>
      <c r="C56" s="261" t="s">
        <v>7131</v>
      </c>
      <c r="D56" s="264" t="s">
        <v>7132</v>
      </c>
      <c r="E56" s="265" t="s">
        <v>7121</v>
      </c>
      <c r="F56" s="268" t="s">
        <v>7122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7021</v>
      </c>
      <c r="B57" s="260" t="s">
        <v>4291</v>
      </c>
      <c r="C57" s="261" t="s">
        <v>7133</v>
      </c>
      <c r="D57" s="264" t="s">
        <v>7134</v>
      </c>
      <c r="E57" s="265" t="s">
        <v>7121</v>
      </c>
      <c r="F57" s="268" t="s">
        <v>7122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7021</v>
      </c>
      <c r="B58" s="260" t="s">
        <v>4291</v>
      </c>
      <c r="C58" s="261" t="s">
        <v>7135</v>
      </c>
      <c r="D58" s="264" t="s">
        <v>7136</v>
      </c>
      <c r="E58" s="265" t="s">
        <v>7025</v>
      </c>
      <c r="F58" s="268" t="s">
        <v>7122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7021</v>
      </c>
      <c r="B59" s="260" t="s">
        <v>4291</v>
      </c>
      <c r="C59" s="261" t="s">
        <v>7137</v>
      </c>
      <c r="D59" s="264" t="s">
        <v>7138</v>
      </c>
      <c r="E59" s="265" t="s">
        <v>7025</v>
      </c>
      <c r="F59" s="268" t="s">
        <v>7122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7021</v>
      </c>
      <c r="B60" s="259" t="s">
        <v>7139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7021</v>
      </c>
      <c r="B61" s="260" t="s">
        <v>7139</v>
      </c>
      <c r="C61" s="261" t="s">
        <v>7140</v>
      </c>
      <c r="D61" s="264" t="s">
        <v>7141</v>
      </c>
      <c r="E61" s="265" t="s">
        <v>7025</v>
      </c>
      <c r="F61" s="268" t="s">
        <v>7142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7021</v>
      </c>
      <c r="B62" s="260" t="s">
        <v>7139</v>
      </c>
      <c r="C62" s="261" t="s">
        <v>7143</v>
      </c>
      <c r="D62" s="264" t="s">
        <v>7144</v>
      </c>
      <c r="E62" s="265" t="s">
        <v>7025</v>
      </c>
      <c r="F62" s="268" t="s">
        <v>7142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7021</v>
      </c>
      <c r="B63" s="260" t="s">
        <v>7139</v>
      </c>
      <c r="C63" s="261" t="s">
        <v>7145</v>
      </c>
      <c r="D63" s="264" t="s">
        <v>7146</v>
      </c>
      <c r="E63" s="265" t="s">
        <v>7025</v>
      </c>
      <c r="F63" s="268" t="s">
        <v>7142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7021</v>
      </c>
      <c r="B64" s="260" t="s">
        <v>7139</v>
      </c>
      <c r="C64" s="261" t="s">
        <v>7147</v>
      </c>
      <c r="D64" s="264" t="s">
        <v>7148</v>
      </c>
      <c r="E64" s="265" t="s">
        <v>7025</v>
      </c>
      <c r="F64" s="268" t="s">
        <v>7142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7021</v>
      </c>
      <c r="B65" s="260" t="s">
        <v>7139</v>
      </c>
      <c r="C65" s="261" t="s">
        <v>7149</v>
      </c>
      <c r="D65" s="264" t="s">
        <v>7150</v>
      </c>
      <c r="E65" s="265" t="s">
        <v>7025</v>
      </c>
      <c r="F65" s="268" t="s">
        <v>7142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7021</v>
      </c>
      <c r="B66" s="260" t="s">
        <v>7139</v>
      </c>
      <c r="C66" s="261" t="s">
        <v>7151</v>
      </c>
      <c r="D66" s="264" t="s">
        <v>7152</v>
      </c>
      <c r="E66" s="265" t="s">
        <v>7025</v>
      </c>
      <c r="F66" s="268" t="s">
        <v>7142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7021</v>
      </c>
      <c r="B67" s="260" t="s">
        <v>7139</v>
      </c>
      <c r="C67" s="261" t="s">
        <v>7153</v>
      </c>
      <c r="D67" s="264" t="s">
        <v>7154</v>
      </c>
      <c r="E67" s="265" t="s">
        <v>7025</v>
      </c>
      <c r="F67" s="268" t="s">
        <v>7142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7021</v>
      </c>
      <c r="B68" s="260" t="s">
        <v>7139</v>
      </c>
      <c r="C68" s="261" t="s">
        <v>7155</v>
      </c>
      <c r="D68" s="264" t="s">
        <v>7156</v>
      </c>
      <c r="E68" s="265" t="s">
        <v>7025</v>
      </c>
      <c r="F68" s="268" t="s">
        <v>7157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7021</v>
      </c>
      <c r="B69" s="260" t="s">
        <v>7139</v>
      </c>
      <c r="C69" s="261" t="s">
        <v>7158</v>
      </c>
      <c r="D69" s="264" t="s">
        <v>7159</v>
      </c>
      <c r="E69" s="265" t="s">
        <v>7025</v>
      </c>
      <c r="F69" s="268" t="s">
        <v>7157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7021</v>
      </c>
      <c r="B70" s="260" t="s">
        <v>7139</v>
      </c>
      <c r="C70" s="261" t="s">
        <v>7160</v>
      </c>
      <c r="D70" s="264" t="s">
        <v>7161</v>
      </c>
      <c r="E70" s="265" t="s">
        <v>7025</v>
      </c>
      <c r="F70" s="268" t="s">
        <v>7157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7021</v>
      </c>
      <c r="B71" s="260" t="s">
        <v>7139</v>
      </c>
      <c r="C71" s="261" t="s">
        <v>7162</v>
      </c>
      <c r="D71" s="264" t="s">
        <v>7163</v>
      </c>
      <c r="E71" s="265" t="s">
        <v>7025</v>
      </c>
      <c r="F71" s="268" t="s">
        <v>7164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7021</v>
      </c>
      <c r="B72" s="260" t="s">
        <v>7139</v>
      </c>
      <c r="C72" s="261" t="s">
        <v>7165</v>
      </c>
      <c r="D72" s="264" t="s">
        <v>7166</v>
      </c>
      <c r="E72" s="265" t="s">
        <v>7025</v>
      </c>
      <c r="F72" s="268" t="s">
        <v>7142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7021</v>
      </c>
      <c r="B73" s="260" t="s">
        <v>7139</v>
      </c>
      <c r="C73" s="261" t="s">
        <v>7167</v>
      </c>
      <c r="D73" s="264" t="s">
        <v>7168</v>
      </c>
      <c r="E73" s="265" t="s">
        <v>7169</v>
      </c>
      <c r="F73" s="268" t="s">
        <v>7142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7021</v>
      </c>
      <c r="B74" s="259" t="s">
        <v>7170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7021</v>
      </c>
      <c r="B75" s="260" t="s">
        <v>7170</v>
      </c>
      <c r="C75" s="261" t="s">
        <v>7171</v>
      </c>
      <c r="D75" s="264" t="s">
        <v>7172</v>
      </c>
      <c r="E75" s="265" t="s">
        <v>7169</v>
      </c>
      <c r="F75" s="268" t="s">
        <v>7173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7021</v>
      </c>
      <c r="B76" s="260" t="s">
        <v>7170</v>
      </c>
      <c r="C76" s="261" t="s">
        <v>7174</v>
      </c>
      <c r="D76" s="264" t="s">
        <v>7175</v>
      </c>
      <c r="E76" s="265" t="s">
        <v>7169</v>
      </c>
      <c r="F76" s="268" t="s">
        <v>7173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7021</v>
      </c>
      <c r="B77" s="260" t="s">
        <v>7170</v>
      </c>
      <c r="C77" s="261" t="s">
        <v>7176</v>
      </c>
      <c r="D77" s="264" t="s">
        <v>7177</v>
      </c>
      <c r="E77" s="265" t="s">
        <v>7169</v>
      </c>
      <c r="F77" s="268" t="s">
        <v>7173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7021</v>
      </c>
      <c r="B78" s="260" t="s">
        <v>7170</v>
      </c>
      <c r="C78" s="261" t="s">
        <v>7178</v>
      </c>
      <c r="D78" s="264" t="s">
        <v>7179</v>
      </c>
      <c r="E78" s="265" t="s">
        <v>7169</v>
      </c>
      <c r="F78" s="268" t="s">
        <v>7173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7021</v>
      </c>
      <c r="B79" s="260" t="s">
        <v>7170</v>
      </c>
      <c r="C79" s="261" t="s">
        <v>7180</v>
      </c>
      <c r="D79" s="264" t="s">
        <v>7181</v>
      </c>
      <c r="E79" s="265" t="s">
        <v>7169</v>
      </c>
      <c r="F79" s="268" t="s">
        <v>7173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7021</v>
      </c>
      <c r="B80" s="260" t="s">
        <v>7170</v>
      </c>
      <c r="C80" s="261" t="s">
        <v>7182</v>
      </c>
      <c r="D80" s="264" t="s">
        <v>7183</v>
      </c>
      <c r="E80" s="265" t="s">
        <v>7169</v>
      </c>
      <c r="F80" s="268" t="s">
        <v>7173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7021</v>
      </c>
      <c r="B81" s="260" t="s">
        <v>7170</v>
      </c>
      <c r="C81" s="261" t="s">
        <v>7184</v>
      </c>
      <c r="D81" s="264" t="s">
        <v>7185</v>
      </c>
      <c r="E81" s="265" t="s">
        <v>7169</v>
      </c>
      <c r="F81" s="268" t="s">
        <v>7173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7021</v>
      </c>
      <c r="B82" s="260" t="s">
        <v>7170</v>
      </c>
      <c r="C82" s="261" t="s">
        <v>7186</v>
      </c>
      <c r="D82" s="264" t="s">
        <v>7187</v>
      </c>
      <c r="E82" s="265" t="s">
        <v>7169</v>
      </c>
      <c r="F82" s="268" t="s">
        <v>7173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7021</v>
      </c>
      <c r="B83" s="260" t="s">
        <v>7170</v>
      </c>
      <c r="C83" s="261" t="s">
        <v>7188</v>
      </c>
      <c r="D83" s="264" t="s">
        <v>7189</v>
      </c>
      <c r="E83" s="265" t="s">
        <v>7169</v>
      </c>
      <c r="F83" s="268" t="s">
        <v>7173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7021</v>
      </c>
      <c r="B84" s="260" t="s">
        <v>7170</v>
      </c>
      <c r="C84" s="261" t="s">
        <v>7190</v>
      </c>
      <c r="D84" s="264" t="s">
        <v>7191</v>
      </c>
      <c r="E84" s="265" t="s">
        <v>7169</v>
      </c>
      <c r="F84" s="268" t="s">
        <v>7173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7021</v>
      </c>
      <c r="B85" s="260" t="s">
        <v>7170</v>
      </c>
      <c r="C85" s="261" t="s">
        <v>7192</v>
      </c>
      <c r="D85" s="264" t="s">
        <v>7193</v>
      </c>
      <c r="E85" s="265" t="s">
        <v>7169</v>
      </c>
      <c r="F85" s="268" t="s">
        <v>7173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7021</v>
      </c>
      <c r="B86" s="260" t="s">
        <v>7170</v>
      </c>
      <c r="C86" s="261" t="s">
        <v>7194</v>
      </c>
      <c r="D86" s="264" t="s">
        <v>7195</v>
      </c>
      <c r="E86" s="265" t="s">
        <v>7169</v>
      </c>
      <c r="F86" s="268" t="s">
        <v>7173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7021</v>
      </c>
      <c r="B87" s="260" t="s">
        <v>7170</v>
      </c>
      <c r="C87" s="261" t="s">
        <v>7196</v>
      </c>
      <c r="D87" s="264" t="s">
        <v>7197</v>
      </c>
      <c r="E87" s="265" t="s">
        <v>7169</v>
      </c>
      <c r="F87" s="268" t="s">
        <v>7173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7021</v>
      </c>
      <c r="B88" s="260" t="s">
        <v>7170</v>
      </c>
      <c r="C88" s="261" t="s">
        <v>7198</v>
      </c>
      <c r="D88" s="264" t="s">
        <v>7199</v>
      </c>
      <c r="E88" s="265" t="s">
        <v>7169</v>
      </c>
      <c r="F88" s="268" t="s">
        <v>7157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7021</v>
      </c>
      <c r="B89" s="260" t="s">
        <v>7170</v>
      </c>
      <c r="C89" s="261" t="s">
        <v>7200</v>
      </c>
      <c r="D89" s="264" t="s">
        <v>7201</v>
      </c>
      <c r="E89" s="265" t="s">
        <v>7169</v>
      </c>
      <c r="F89" s="268" t="s">
        <v>7157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7021</v>
      </c>
      <c r="B90" s="260" t="s">
        <v>7170</v>
      </c>
      <c r="C90" s="261" t="s">
        <v>7202</v>
      </c>
      <c r="D90" s="264" t="s">
        <v>7203</v>
      </c>
      <c r="E90" s="265" t="s">
        <v>7169</v>
      </c>
      <c r="F90" s="268" t="s">
        <v>7157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7021</v>
      </c>
      <c r="B91" s="259" t="s">
        <v>7204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7021</v>
      </c>
      <c r="B92" s="260" t="s">
        <v>7204</v>
      </c>
      <c r="C92" s="261" t="s">
        <v>7205</v>
      </c>
      <c r="D92" s="264" t="s">
        <v>7206</v>
      </c>
      <c r="E92" s="265" t="s">
        <v>7025</v>
      </c>
      <c r="F92" s="268" t="s">
        <v>7157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7021</v>
      </c>
      <c r="B93" s="260" t="s">
        <v>7204</v>
      </c>
      <c r="C93" s="261" t="s">
        <v>7207</v>
      </c>
      <c r="D93" s="264" t="s">
        <v>7208</v>
      </c>
      <c r="E93" s="265" t="s">
        <v>7025</v>
      </c>
      <c r="F93" s="268" t="s">
        <v>7157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7021</v>
      </c>
      <c r="B94" s="260" t="s">
        <v>7204</v>
      </c>
      <c r="C94" s="261" t="s">
        <v>7209</v>
      </c>
      <c r="D94" s="264" t="s">
        <v>7210</v>
      </c>
      <c r="E94" s="265" t="s">
        <v>7025</v>
      </c>
      <c r="F94" s="268" t="s">
        <v>7157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7021</v>
      </c>
      <c r="B95" s="260" t="s">
        <v>7204</v>
      </c>
      <c r="C95" s="261" t="s">
        <v>7211</v>
      </c>
      <c r="D95" s="264" t="s">
        <v>7212</v>
      </c>
      <c r="E95" s="265" t="s">
        <v>7025</v>
      </c>
      <c r="F95" s="268" t="s">
        <v>7157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7021</v>
      </c>
      <c r="B96" s="260" t="s">
        <v>7204</v>
      </c>
      <c r="C96" s="261" t="s">
        <v>7213</v>
      </c>
      <c r="D96" s="264" t="s">
        <v>7214</v>
      </c>
      <c r="E96" s="265" t="s">
        <v>7025</v>
      </c>
      <c r="F96" s="268" t="s">
        <v>7157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7021</v>
      </c>
      <c r="B97" s="260" t="s">
        <v>7204</v>
      </c>
      <c r="C97" s="261" t="s">
        <v>7215</v>
      </c>
      <c r="D97" s="264" t="s">
        <v>7216</v>
      </c>
      <c r="E97" s="265" t="s">
        <v>7025</v>
      </c>
      <c r="F97" s="268" t="s">
        <v>7217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7021</v>
      </c>
      <c r="B98" s="260" t="s">
        <v>7204</v>
      </c>
      <c r="C98" s="261" t="s">
        <v>7218</v>
      </c>
      <c r="D98" s="264" t="s">
        <v>7219</v>
      </c>
      <c r="E98" s="265" t="s">
        <v>7025</v>
      </c>
      <c r="F98" s="268" t="s">
        <v>7217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7021</v>
      </c>
      <c r="B99" s="260" t="s">
        <v>7204</v>
      </c>
      <c r="C99" s="261" t="s">
        <v>7220</v>
      </c>
      <c r="D99" s="264" t="s">
        <v>7221</v>
      </c>
      <c r="E99" s="265" t="s">
        <v>7025</v>
      </c>
      <c r="F99" s="268" t="s">
        <v>7217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7021</v>
      </c>
      <c r="B100" s="260" t="s">
        <v>7204</v>
      </c>
      <c r="C100" s="261" t="s">
        <v>7222</v>
      </c>
      <c r="D100" s="264" t="s">
        <v>7223</v>
      </c>
      <c r="E100" s="265" t="s">
        <v>7025</v>
      </c>
      <c r="F100" s="268" t="s">
        <v>7217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7021</v>
      </c>
      <c r="B101" s="260" t="s">
        <v>7204</v>
      </c>
      <c r="C101" s="261" t="s">
        <v>7224</v>
      </c>
      <c r="D101" s="264" t="s">
        <v>7225</v>
      </c>
      <c r="E101" s="265" t="s">
        <v>7025</v>
      </c>
      <c r="F101" s="268" t="s">
        <v>7157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7021</v>
      </c>
      <c r="B102" s="260" t="s">
        <v>7204</v>
      </c>
      <c r="C102" s="261" t="s">
        <v>7226</v>
      </c>
      <c r="D102" s="264" t="s">
        <v>7227</v>
      </c>
      <c r="E102" s="265" t="s">
        <v>7169</v>
      </c>
      <c r="F102" s="268" t="s">
        <v>7157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7021</v>
      </c>
      <c r="B103" s="260" t="s">
        <v>7204</v>
      </c>
      <c r="C103" s="261" t="s">
        <v>7228</v>
      </c>
      <c r="D103" s="264" t="s">
        <v>7229</v>
      </c>
      <c r="E103" s="265" t="s">
        <v>7169</v>
      </c>
      <c r="F103" s="268" t="s">
        <v>7157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7021</v>
      </c>
      <c r="B104" s="260" t="s">
        <v>7204</v>
      </c>
      <c r="C104" s="261" t="s">
        <v>7230</v>
      </c>
      <c r="D104" s="264" t="s">
        <v>7231</v>
      </c>
      <c r="E104" s="265" t="s">
        <v>7169</v>
      </c>
      <c r="F104" s="268" t="s">
        <v>7157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7021</v>
      </c>
      <c r="B105" s="260" t="s">
        <v>7204</v>
      </c>
      <c r="C105" s="261" t="s">
        <v>7232</v>
      </c>
      <c r="D105" s="264" t="s">
        <v>7233</v>
      </c>
      <c r="E105" s="265" t="s">
        <v>7054</v>
      </c>
      <c r="F105" s="268" t="s">
        <v>7157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7021</v>
      </c>
      <c r="B106" s="259" t="s">
        <v>7234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7021</v>
      </c>
      <c r="B107" s="260" t="s">
        <v>7234</v>
      </c>
      <c r="C107" s="261" t="s">
        <v>7235</v>
      </c>
      <c r="D107" s="264" t="s">
        <v>7236</v>
      </c>
      <c r="E107" s="265" t="s">
        <v>7169</v>
      </c>
      <c r="F107" s="268" t="s">
        <v>7157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7021</v>
      </c>
      <c r="B108" s="260" t="s">
        <v>7234</v>
      </c>
      <c r="C108" s="261" t="s">
        <v>7237</v>
      </c>
      <c r="D108" s="264" t="s">
        <v>7238</v>
      </c>
      <c r="E108" s="265" t="s">
        <v>7169</v>
      </c>
      <c r="F108" s="268" t="s">
        <v>7157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7021</v>
      </c>
      <c r="B109" s="260" t="s">
        <v>7234</v>
      </c>
      <c r="C109" s="261" t="s">
        <v>7239</v>
      </c>
      <c r="D109" s="264" t="s">
        <v>7240</v>
      </c>
      <c r="E109" s="265" t="s">
        <v>7169</v>
      </c>
      <c r="F109" s="268" t="s">
        <v>7157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7021</v>
      </c>
      <c r="B110" s="260" t="s">
        <v>7234</v>
      </c>
      <c r="C110" s="261" t="s">
        <v>7241</v>
      </c>
      <c r="D110" s="264" t="s">
        <v>7242</v>
      </c>
      <c r="E110" s="265" t="s">
        <v>7169</v>
      </c>
      <c r="F110" s="268" t="s">
        <v>7157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7021</v>
      </c>
      <c r="B111" s="260" t="s">
        <v>7234</v>
      </c>
      <c r="C111" s="261" t="s">
        <v>7243</v>
      </c>
      <c r="D111" s="264" t="s">
        <v>7244</v>
      </c>
      <c r="E111" s="265" t="s">
        <v>7169</v>
      </c>
      <c r="F111" s="268" t="s">
        <v>7157</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7021</v>
      </c>
      <c r="B112" s="260" t="s">
        <v>7234</v>
      </c>
      <c r="C112" s="261" t="s">
        <v>7245</v>
      </c>
      <c r="D112" s="264" t="s">
        <v>7246</v>
      </c>
      <c r="E112" s="265" t="s">
        <v>7169</v>
      </c>
      <c r="F112" s="268" t="s">
        <v>7157</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7021</v>
      </c>
      <c r="B113" s="260" t="s">
        <v>7234</v>
      </c>
      <c r="C113" s="261" t="s">
        <v>7247</v>
      </c>
      <c r="D113" s="264" t="s">
        <v>7248</v>
      </c>
      <c r="E113" s="265" t="s">
        <v>7169</v>
      </c>
      <c r="F113" s="268" t="s">
        <v>7157</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7021</v>
      </c>
      <c r="B114" s="260" t="s">
        <v>7234</v>
      </c>
      <c r="C114" s="261" t="s">
        <v>7249</v>
      </c>
      <c r="D114" s="264" t="s">
        <v>7250</v>
      </c>
      <c r="E114" s="265" t="s">
        <v>7169</v>
      </c>
      <c r="F114" s="268" t="s">
        <v>7157</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7021</v>
      </c>
      <c r="B115" s="260" t="s">
        <v>7234</v>
      </c>
      <c r="C115" s="261" t="s">
        <v>7251</v>
      </c>
      <c r="D115" s="264" t="s">
        <v>7252</v>
      </c>
      <c r="E115" s="265" t="s">
        <v>7169</v>
      </c>
      <c r="F115" s="268" t="s">
        <v>7157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7021</v>
      </c>
      <c r="B116" s="260" t="s">
        <v>7234</v>
      </c>
      <c r="C116" s="261" t="s">
        <v>7253</v>
      </c>
      <c r="D116" s="264" t="s">
        <v>7254</v>
      </c>
      <c r="E116" s="265" t="s">
        <v>7169</v>
      </c>
      <c r="F116" s="268" t="s">
        <v>7157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7021</v>
      </c>
      <c r="B117" s="260" t="s">
        <v>7234</v>
      </c>
      <c r="C117" s="261" t="s">
        <v>7255</v>
      </c>
      <c r="D117" s="264" t="s">
        <v>7256</v>
      </c>
      <c r="E117" s="265" t="s">
        <v>7169</v>
      </c>
      <c r="F117" s="268" t="s">
        <v>7157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7257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7257</v>
      </c>
      <c r="B119" s="259" t="s">
        <v>7258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7257</v>
      </c>
      <c r="B120" s="260" t="s">
        <v>7258</v>
      </c>
      <c r="C120" s="261" t="s">
        <v>7259</v>
      </c>
      <c r="D120" s="264" t="s">
        <v>7260</v>
      </c>
      <c r="E120" s="265" t="s">
        <v>7025</v>
      </c>
      <c r="F120" s="268" t="s">
        <v>7261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7257</v>
      </c>
      <c r="B121" s="260" t="s">
        <v>7258</v>
      </c>
      <c r="C121" s="261" t="s">
        <v>7262</v>
      </c>
      <c r="D121" s="264" t="s">
        <v>7263</v>
      </c>
      <c r="E121" s="265" t="s">
        <v>7025</v>
      </c>
      <c r="F121" s="268" t="s">
        <v>7261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7257</v>
      </c>
      <c r="B122" s="260" t="s">
        <v>7258</v>
      </c>
      <c r="C122" s="261" t="s">
        <v>7264</v>
      </c>
      <c r="D122" s="264" t="s">
        <v>7265</v>
      </c>
      <c r="E122" s="265" t="s">
        <v>7025</v>
      </c>
      <c r="F122" s="268" t="s">
        <v>7261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7257</v>
      </c>
      <c r="B123" s="260" t="s">
        <v>7258</v>
      </c>
      <c r="C123" s="261" t="s">
        <v>7266</v>
      </c>
      <c r="D123" s="264" t="s">
        <v>7267</v>
      </c>
      <c r="E123" s="265" t="s">
        <v>7025</v>
      </c>
      <c r="F123" s="268" t="s">
        <v>7261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7257</v>
      </c>
      <c r="B124" s="260" t="s">
        <v>7258</v>
      </c>
      <c r="C124" s="261" t="s">
        <v>7268</v>
      </c>
      <c r="D124" s="264" t="s">
        <v>7269</v>
      </c>
      <c r="E124" s="265" t="s">
        <v>7025</v>
      </c>
      <c r="F124" s="268" t="s">
        <v>7261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7257</v>
      </c>
      <c r="B125" s="260" t="s">
        <v>7258</v>
      </c>
      <c r="C125" s="261" t="s">
        <v>7270</v>
      </c>
      <c r="D125" s="264" t="s">
        <v>7271</v>
      </c>
      <c r="E125" s="265" t="s">
        <v>7025</v>
      </c>
      <c r="F125" s="268" t="s">
        <v>7261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7257</v>
      </c>
      <c r="B126" s="260" t="s">
        <v>7258</v>
      </c>
      <c r="C126" s="261" t="s">
        <v>7272</v>
      </c>
      <c r="D126" s="264" t="s">
        <v>7273</v>
      </c>
      <c r="E126" s="265" t="s">
        <v>7025</v>
      </c>
      <c r="F126" s="268" t="s">
        <v>7261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7257</v>
      </c>
      <c r="B127" s="260" t="s">
        <v>7258</v>
      </c>
      <c r="C127" s="261" t="s">
        <v>7274</v>
      </c>
      <c r="D127" s="264" t="s">
        <v>7275</v>
      </c>
      <c r="E127" s="265" t="s">
        <v>7025</v>
      </c>
      <c r="F127" s="268" t="s">
        <v>7261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7257</v>
      </c>
      <c r="B128" s="260" t="s">
        <v>7258</v>
      </c>
      <c r="C128" s="261" t="s">
        <v>7276</v>
      </c>
      <c r="D128" s="264" t="s">
        <v>7277</v>
      </c>
      <c r="E128" s="265" t="s">
        <v>7025</v>
      </c>
      <c r="F128" s="268" t="s">
        <v>7261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7257</v>
      </c>
      <c r="B129" s="260" t="s">
        <v>7258</v>
      </c>
      <c r="C129" s="261" t="s">
        <v>7278</v>
      </c>
      <c r="D129" s="264" t="s">
        <v>7279</v>
      </c>
      <c r="E129" s="265" t="s">
        <v>7025</v>
      </c>
      <c r="F129" s="268" t="s">
        <v>7261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7257</v>
      </c>
      <c r="B130" s="260" t="s">
        <v>7258</v>
      </c>
      <c r="C130" s="261" t="s">
        <v>7280</v>
      </c>
      <c r="D130" s="264" t="s">
        <v>7281</v>
      </c>
      <c r="E130" s="265" t="s">
        <v>7025</v>
      </c>
      <c r="F130" s="268" t="s">
        <v>7261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7257</v>
      </c>
      <c r="B131" s="260" t="s">
        <v>7258</v>
      </c>
      <c r="C131" s="261" t="s">
        <v>7282</v>
      </c>
      <c r="D131" s="264" t="s">
        <v>7283</v>
      </c>
      <c r="E131" s="265" t="s">
        <v>7025</v>
      </c>
      <c r="F131" s="268" t="s">
        <v>7261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7257</v>
      </c>
      <c r="B132" s="260" t="s">
        <v>7258</v>
      </c>
      <c r="C132" s="261" t="s">
        <v>7284</v>
      </c>
      <c r="D132" s="264" t="s">
        <v>7285</v>
      </c>
      <c r="E132" s="265" t="s">
        <v>7025</v>
      </c>
      <c r="F132" s="268" t="s">
        <v>7261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7257</v>
      </c>
      <c r="B133" s="260" t="s">
        <v>7258</v>
      </c>
      <c r="C133" s="261" t="s">
        <v>7286</v>
      </c>
      <c r="D133" s="264" t="s">
        <v>7287</v>
      </c>
      <c r="E133" s="265" t="s">
        <v>7054</v>
      </c>
      <c r="F133" s="268" t="s">
        <v>7261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7257</v>
      </c>
      <c r="B134" s="260" t="s">
        <v>7258</v>
      </c>
      <c r="C134" s="261" t="s">
        <v>7288</v>
      </c>
      <c r="D134" s="264" t="s">
        <v>7289</v>
      </c>
      <c r="E134" s="265" t="s">
        <v>7054</v>
      </c>
      <c r="F134" s="268" t="s">
        <v>7261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7257</v>
      </c>
      <c r="B135" s="260" t="s">
        <v>7258</v>
      </c>
      <c r="C135" s="261" t="s">
        <v>7290</v>
      </c>
      <c r="D135" s="264" t="s">
        <v>7291</v>
      </c>
      <c r="E135" s="265" t="s">
        <v>7169</v>
      </c>
      <c r="F135" s="268" t="s">
        <v>7261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7257</v>
      </c>
      <c r="B136" s="260" t="s">
        <v>7258</v>
      </c>
      <c r="C136" s="261" t="s">
        <v>7292</v>
      </c>
      <c r="D136" s="264" t="s">
        <v>7293</v>
      </c>
      <c r="E136" s="265" t="s">
        <v>7054</v>
      </c>
      <c r="F136" s="268" t="s">
        <v>7261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7257</v>
      </c>
      <c r="B137" s="260" t="s">
        <v>7258</v>
      </c>
      <c r="C137" s="261" t="s">
        <v>7294</v>
      </c>
      <c r="D137" s="264" t="s">
        <v>7295</v>
      </c>
      <c r="E137" s="265" t="s">
        <v>7054</v>
      </c>
      <c r="F137" s="268" t="s">
        <v>7261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7257</v>
      </c>
      <c r="B138" s="260" t="s">
        <v>7258</v>
      </c>
      <c r="C138" s="261" t="s">
        <v>7296</v>
      </c>
      <c r="D138" s="264" t="s">
        <v>7297</v>
      </c>
      <c r="E138" s="265" t="s">
        <v>7169</v>
      </c>
      <c r="F138" s="268" t="s">
        <v>7261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7257</v>
      </c>
      <c r="B139" s="260" t="s">
        <v>7258</v>
      </c>
      <c r="C139" s="261" t="s">
        <v>7298</v>
      </c>
      <c r="D139" s="264" t="s">
        <v>7299</v>
      </c>
      <c r="E139" s="265" t="s">
        <v>7169</v>
      </c>
      <c r="F139" s="268" t="s">
        <v>7261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7257</v>
      </c>
      <c r="B140" s="260" t="s">
        <v>7258</v>
      </c>
      <c r="C140" s="261" t="s">
        <v>7300</v>
      </c>
      <c r="D140" s="264" t="s">
        <v>7301</v>
      </c>
      <c r="E140" s="265" t="s">
        <v>7025</v>
      </c>
      <c r="F140" s="268" t="s">
        <v>7261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7257</v>
      </c>
      <c r="B141" s="260" t="s">
        <v>7258</v>
      </c>
      <c r="C141" s="261" t="s">
        <v>7302</v>
      </c>
      <c r="D141" s="264" t="s">
        <v>7303</v>
      </c>
      <c r="E141" s="265" t="s">
        <v>7304</v>
      </c>
      <c r="F141" s="268" t="s">
        <v>7305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7257</v>
      </c>
      <c r="B142" s="260" t="s">
        <v>7258</v>
      </c>
      <c r="C142" s="261" t="s">
        <v>7306</v>
      </c>
      <c r="D142" s="264" t="s">
        <v>7307</v>
      </c>
      <c r="E142" s="265" t="s">
        <v>7304</v>
      </c>
      <c r="F142" s="268" t="s">
        <v>7305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7257</v>
      </c>
      <c r="B143" s="260" t="s">
        <v>7258</v>
      </c>
      <c r="C143" s="261" t="s">
        <v>7308</v>
      </c>
      <c r="D143" s="264" t="s">
        <v>7309</v>
      </c>
      <c r="E143" s="265" t="s">
        <v>7304</v>
      </c>
      <c r="F143" s="268" t="s">
        <v>7305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7257</v>
      </c>
      <c r="B144" s="260" t="s">
        <v>7258</v>
      </c>
      <c r="C144" s="261" t="s">
        <v>7310</v>
      </c>
      <c r="D144" s="264" t="s">
        <v>7311</v>
      </c>
      <c r="E144" s="265" t="s">
        <v>7121</v>
      </c>
      <c r="F144" s="268" t="s">
        <v>7305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7257</v>
      </c>
      <c r="B145" s="260" t="s">
        <v>7258</v>
      </c>
      <c r="C145" s="261" t="s">
        <v>7312</v>
      </c>
      <c r="D145" s="264" t="s">
        <v>7313</v>
      </c>
      <c r="E145" s="265" t="s">
        <v>7121</v>
      </c>
      <c r="F145" s="268" t="s">
        <v>7305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7257</v>
      </c>
      <c r="B146" s="260" t="s">
        <v>7258</v>
      </c>
      <c r="C146" s="261" t="s">
        <v>7314</v>
      </c>
      <c r="D146" s="264" t="s">
        <v>7315</v>
      </c>
      <c r="E146" s="265" t="s">
        <v>7121</v>
      </c>
      <c r="F146" s="268" t="s">
        <v>7305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7257</v>
      </c>
      <c r="B147" s="259" t="s">
        <v>7316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7257</v>
      </c>
      <c r="B148" s="260" t="s">
        <v>7316</v>
      </c>
      <c r="C148" s="261" t="s">
        <v>7317</v>
      </c>
      <c r="D148" s="264" t="s">
        <v>7318</v>
      </c>
      <c r="E148" s="265" t="s">
        <v>7054</v>
      </c>
      <c r="F148" s="268" t="s">
        <v>7319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7257</v>
      </c>
      <c r="B149" s="260" t="s">
        <v>7316</v>
      </c>
      <c r="C149" s="261" t="s">
        <v>7320</v>
      </c>
      <c r="D149" s="264" t="s">
        <v>7321</v>
      </c>
      <c r="E149" s="265" t="s">
        <v>7054</v>
      </c>
      <c r="F149" s="268" t="s">
        <v>7319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7257</v>
      </c>
      <c r="B150" s="260" t="s">
        <v>7316</v>
      </c>
      <c r="C150" s="261" t="s">
        <v>7322</v>
      </c>
      <c r="D150" s="264" t="s">
        <v>7323</v>
      </c>
      <c r="E150" s="265" t="s">
        <v>7054</v>
      </c>
      <c r="F150" s="268" t="s">
        <v>7319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7257</v>
      </c>
      <c r="B151" s="260" t="s">
        <v>7316</v>
      </c>
      <c r="C151" s="261" t="s">
        <v>7324</v>
      </c>
      <c r="D151" s="264" t="s">
        <v>7325</v>
      </c>
      <c r="E151" s="265" t="s">
        <v>7054</v>
      </c>
      <c r="F151" s="268" t="s">
        <v>7319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7257</v>
      </c>
      <c r="B152" s="260" t="s">
        <v>7316</v>
      </c>
      <c r="C152" s="261" t="s">
        <v>7326</v>
      </c>
      <c r="D152" s="264" t="s">
        <v>7327</v>
      </c>
      <c r="E152" s="265" t="s">
        <v>7054</v>
      </c>
      <c r="F152" s="268" t="s">
        <v>7319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7257</v>
      </c>
      <c r="B153" s="260" t="s">
        <v>7316</v>
      </c>
      <c r="C153" s="261" t="s">
        <v>7328</v>
      </c>
      <c r="D153" s="264" t="s">
        <v>7329</v>
      </c>
      <c r="E153" s="265" t="s">
        <v>7054</v>
      </c>
      <c r="F153" s="268" t="s">
        <v>7319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7257</v>
      </c>
      <c r="B154" s="260" t="s">
        <v>7316</v>
      </c>
      <c r="C154" s="261" t="s">
        <v>7330</v>
      </c>
      <c r="D154" s="264" t="s">
        <v>7331</v>
      </c>
      <c r="E154" s="265" t="s">
        <v>7054</v>
      </c>
      <c r="F154" s="268" t="s">
        <v>7319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7257</v>
      </c>
      <c r="B155" s="260" t="s">
        <v>7316</v>
      </c>
      <c r="C155" s="261" t="s">
        <v>7332</v>
      </c>
      <c r="D155" s="264" t="s">
        <v>7333</v>
      </c>
      <c r="E155" s="265" t="s">
        <v>7054</v>
      </c>
      <c r="F155" s="268" t="s">
        <v>7319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7257</v>
      </c>
      <c r="B156" s="260" t="s">
        <v>7316</v>
      </c>
      <c r="C156" s="261" t="s">
        <v>7334</v>
      </c>
      <c r="D156" s="264" t="s">
        <v>7335</v>
      </c>
      <c r="E156" s="265" t="s">
        <v>7054</v>
      </c>
      <c r="F156" s="268" t="s">
        <v>7319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7257</v>
      </c>
      <c r="B157" s="260" t="s">
        <v>7316</v>
      </c>
      <c r="C157" s="261" t="s">
        <v>7336</v>
      </c>
      <c r="D157" s="264" t="s">
        <v>7337</v>
      </c>
      <c r="E157" s="265" t="s">
        <v>7054</v>
      </c>
      <c r="F157" s="268" t="s">
        <v>7319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7257</v>
      </c>
      <c r="B158" s="260" t="s">
        <v>7316</v>
      </c>
      <c r="C158" s="261" t="s">
        <v>7338</v>
      </c>
      <c r="D158" s="264" t="s">
        <v>7339</v>
      </c>
      <c r="E158" s="265" t="s">
        <v>7054</v>
      </c>
      <c r="F158" s="268" t="s">
        <v>7319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7257</v>
      </c>
      <c r="B159" s="260" t="s">
        <v>7316</v>
      </c>
      <c r="C159" s="261" t="s">
        <v>7340</v>
      </c>
      <c r="D159" s="264" t="s">
        <v>7341</v>
      </c>
      <c r="E159" s="265" t="s">
        <v>7054</v>
      </c>
      <c r="F159" s="268" t="s">
        <v>7319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7257</v>
      </c>
      <c r="B160" s="260" t="s">
        <v>7316</v>
      </c>
      <c r="C160" s="261" t="s">
        <v>7342</v>
      </c>
      <c r="D160" s="264" t="s">
        <v>7343</v>
      </c>
      <c r="E160" s="265" t="s">
        <v>7054</v>
      </c>
      <c r="F160" s="268" t="s">
        <v>7344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7257</v>
      </c>
      <c r="B161" s="260" t="s">
        <v>7316</v>
      </c>
      <c r="C161" s="261" t="s">
        <v>7345</v>
      </c>
      <c r="D161" s="264" t="s">
        <v>7346</v>
      </c>
      <c r="E161" s="265" t="s">
        <v>7054</v>
      </c>
      <c r="F161" s="268" t="s">
        <v>7344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7257</v>
      </c>
      <c r="B162" s="260" t="s">
        <v>7316</v>
      </c>
      <c r="C162" s="261" t="s">
        <v>7347</v>
      </c>
      <c r="D162" s="264" t="s">
        <v>7348</v>
      </c>
      <c r="E162" s="265" t="s">
        <v>7054</v>
      </c>
      <c r="F162" s="268" t="s">
        <v>7344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7257</v>
      </c>
      <c r="B163" s="260" t="s">
        <v>7316</v>
      </c>
      <c r="C163" s="261" t="s">
        <v>7349</v>
      </c>
      <c r="D163" s="264" t="s">
        <v>7350</v>
      </c>
      <c r="E163" s="265" t="s">
        <v>7054</v>
      </c>
      <c r="F163" s="268" t="s">
        <v>7344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7257</v>
      </c>
      <c r="B164" s="260" t="s">
        <v>7316</v>
      </c>
      <c r="C164" s="261" t="s">
        <v>7351</v>
      </c>
      <c r="D164" s="264" t="s">
        <v>7352</v>
      </c>
      <c r="E164" s="265" t="s">
        <v>7054</v>
      </c>
      <c r="F164" s="268" t="s">
        <v>7344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7257</v>
      </c>
      <c r="B165" s="259" t="s">
        <v>7353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7257</v>
      </c>
      <c r="B166" s="260" t="s">
        <v>7353</v>
      </c>
      <c r="C166" s="261" t="s">
        <v>7354</v>
      </c>
      <c r="D166" s="264" t="s">
        <v>7355</v>
      </c>
      <c r="E166" s="265" t="s">
        <v>7025</v>
      </c>
      <c r="F166" s="268" t="s">
        <v>7356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7257</v>
      </c>
      <c r="B167" s="260" t="s">
        <v>7353</v>
      </c>
      <c r="C167" s="261" t="s">
        <v>7357</v>
      </c>
      <c r="D167" s="264" t="s">
        <v>7358</v>
      </c>
      <c r="E167" s="265" t="s">
        <v>7169</v>
      </c>
      <c r="F167" s="268" t="s">
        <v>7356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7257</v>
      </c>
      <c r="B168" s="260" t="s">
        <v>7353</v>
      </c>
      <c r="C168" s="261" t="s">
        <v>7359</v>
      </c>
      <c r="D168" s="264" t="s">
        <v>7360</v>
      </c>
      <c r="E168" s="265" t="s">
        <v>7121</v>
      </c>
      <c r="F168" s="268" t="s">
        <v>7356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7257</v>
      </c>
      <c r="B169" s="260" t="s">
        <v>7353</v>
      </c>
      <c r="C169" s="261" t="s">
        <v>7361</v>
      </c>
      <c r="D169" s="264" t="s">
        <v>7362</v>
      </c>
      <c r="E169" s="265" t="s">
        <v>7121</v>
      </c>
      <c r="F169" s="268" t="s">
        <v>7356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7257</v>
      </c>
      <c r="B170" s="260" t="s">
        <v>7353</v>
      </c>
      <c r="C170" s="261" t="s">
        <v>7363</v>
      </c>
      <c r="D170" s="264" t="s">
        <v>7364</v>
      </c>
      <c r="E170" s="265" t="s">
        <v>7169</v>
      </c>
      <c r="F170" s="268" t="s">
        <v>7356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7257</v>
      </c>
      <c r="B171" s="260" t="s">
        <v>7353</v>
      </c>
      <c r="C171" s="261" t="s">
        <v>7365</v>
      </c>
      <c r="D171" s="264" t="s">
        <v>7366</v>
      </c>
      <c r="E171" s="265" t="s">
        <v>7054</v>
      </c>
      <c r="F171" s="268" t="s">
        <v>7356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7257</v>
      </c>
      <c r="B172" s="260" t="s">
        <v>7353</v>
      </c>
      <c r="C172" s="261" t="s">
        <v>7367</v>
      </c>
      <c r="D172" s="264" t="s">
        <v>7368</v>
      </c>
      <c r="E172" s="265" t="s">
        <v>7121</v>
      </c>
      <c r="F172" s="268" t="s">
        <v>7356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7257</v>
      </c>
      <c r="B173" s="260" t="s">
        <v>7353</v>
      </c>
      <c r="C173" s="261" t="s">
        <v>7369</v>
      </c>
      <c r="D173" s="264" t="s">
        <v>7370</v>
      </c>
      <c r="E173" s="265" t="s">
        <v>7054</v>
      </c>
      <c r="F173" s="268" t="s">
        <v>7356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7257</v>
      </c>
      <c r="B174" s="260" t="s">
        <v>7353</v>
      </c>
      <c r="C174" s="261" t="s">
        <v>7371</v>
      </c>
      <c r="D174" s="264" t="s">
        <v>7372</v>
      </c>
      <c r="E174" s="265" t="s">
        <v>7121</v>
      </c>
      <c r="F174" s="268" t="s">
        <v>7356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7257</v>
      </c>
      <c r="B175" s="260" t="s">
        <v>7353</v>
      </c>
      <c r="C175" s="261" t="s">
        <v>7373</v>
      </c>
      <c r="D175" s="264" t="s">
        <v>7374</v>
      </c>
      <c r="E175" s="265" t="s">
        <v>7054</v>
      </c>
      <c r="F175" s="268" t="s">
        <v>7356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7257</v>
      </c>
      <c r="B176" s="260" t="s">
        <v>7353</v>
      </c>
      <c r="C176" s="261" t="s">
        <v>7375</v>
      </c>
      <c r="D176" s="264" t="s">
        <v>7376</v>
      </c>
      <c r="E176" s="265" t="s">
        <v>7025</v>
      </c>
      <c r="F176" s="268" t="s">
        <v>7356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7257</v>
      </c>
      <c r="B177" s="260" t="s">
        <v>7353</v>
      </c>
      <c r="C177" s="261" t="s">
        <v>7377</v>
      </c>
      <c r="D177" s="264" t="s">
        <v>7378</v>
      </c>
      <c r="E177" s="265" t="s">
        <v>7025</v>
      </c>
      <c r="F177" s="268" t="s">
        <v>7356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7257</v>
      </c>
      <c r="B178" s="260" t="s">
        <v>7353</v>
      </c>
      <c r="C178" s="261" t="s">
        <v>7379</v>
      </c>
      <c r="D178" s="264" t="s">
        <v>7380</v>
      </c>
      <c r="E178" s="265" t="s">
        <v>7054</v>
      </c>
      <c r="F178" s="268" t="s">
        <v>7356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7257</v>
      </c>
      <c r="B179" s="260" t="s">
        <v>7353</v>
      </c>
      <c r="C179" s="261" t="s">
        <v>7381</v>
      </c>
      <c r="D179" s="264" t="s">
        <v>7382</v>
      </c>
      <c r="E179" s="265" t="s">
        <v>7169</v>
      </c>
      <c r="F179" s="268" t="s">
        <v>7356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7257</v>
      </c>
      <c r="B180" s="260" t="s">
        <v>7353</v>
      </c>
      <c r="C180" s="261" t="s">
        <v>7383</v>
      </c>
      <c r="D180" s="264" t="s">
        <v>7384</v>
      </c>
      <c r="E180" s="265" t="s">
        <v>7169</v>
      </c>
      <c r="F180" s="268" t="s">
        <v>7356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7257</v>
      </c>
      <c r="B181" s="259" t="s">
        <v>7385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7257</v>
      </c>
      <c r="B182" s="260" t="s">
        <v>7385</v>
      </c>
      <c r="C182" s="261" t="s">
        <v>7386</v>
      </c>
      <c r="D182" s="264" t="s">
        <v>7387</v>
      </c>
      <c r="E182" s="265" t="s">
        <v>7025</v>
      </c>
      <c r="F182" s="268" t="s">
        <v>7388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7257</v>
      </c>
      <c r="B183" s="260" t="s">
        <v>7385</v>
      </c>
      <c r="C183" s="261" t="s">
        <v>7389</v>
      </c>
      <c r="D183" s="264" t="s">
        <v>7390</v>
      </c>
      <c r="E183" s="265" t="s">
        <v>7025</v>
      </c>
      <c r="F183" s="268" t="s">
        <v>7388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7257</v>
      </c>
      <c r="B184" s="260" t="s">
        <v>7385</v>
      </c>
      <c r="C184" s="261" t="s">
        <v>7391</v>
      </c>
      <c r="D184" s="264" t="s">
        <v>7392</v>
      </c>
      <c r="E184" s="265" t="s">
        <v>7025</v>
      </c>
      <c r="F184" s="268" t="s">
        <v>7388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7257</v>
      </c>
      <c r="B185" s="260" t="s">
        <v>7385</v>
      </c>
      <c r="C185" s="261" t="s">
        <v>7393</v>
      </c>
      <c r="D185" s="264" t="s">
        <v>7394</v>
      </c>
      <c r="E185" s="265" t="s">
        <v>7025</v>
      </c>
      <c r="F185" s="268" t="s">
        <v>7388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7257</v>
      </c>
      <c r="B186" s="260" t="s">
        <v>7385</v>
      </c>
      <c r="C186" s="261" t="s">
        <v>7395</v>
      </c>
      <c r="D186" s="264" t="s">
        <v>7396</v>
      </c>
      <c r="E186" s="265" t="s">
        <v>7025</v>
      </c>
      <c r="F186" s="268" t="s">
        <v>7388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7257</v>
      </c>
      <c r="B187" s="260" t="s">
        <v>7385</v>
      </c>
      <c r="C187" s="261" t="s">
        <v>7397</v>
      </c>
      <c r="D187" s="264" t="s">
        <v>7398</v>
      </c>
      <c r="E187" s="265" t="s">
        <v>7054</v>
      </c>
      <c r="F187" s="268" t="s">
        <v>7388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7257</v>
      </c>
      <c r="B188" s="260" t="s">
        <v>7385</v>
      </c>
      <c r="C188" s="261" t="s">
        <v>7399</v>
      </c>
      <c r="D188" s="264" t="s">
        <v>7400</v>
      </c>
      <c r="E188" s="265" t="s">
        <v>7054</v>
      </c>
      <c r="F188" s="268" t="s">
        <v>7388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7257</v>
      </c>
      <c r="B189" s="260" t="s">
        <v>7385</v>
      </c>
      <c r="C189" s="261" t="s">
        <v>7401</v>
      </c>
      <c r="D189" s="264" t="s">
        <v>7402</v>
      </c>
      <c r="E189" s="265" t="s">
        <v>7054</v>
      </c>
      <c r="F189" s="268" t="s">
        <v>7388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7257</v>
      </c>
      <c r="B190" s="260" t="s">
        <v>7385</v>
      </c>
      <c r="C190" s="261" t="s">
        <v>7403</v>
      </c>
      <c r="D190" s="264" t="s">
        <v>7404</v>
      </c>
      <c r="E190" s="265" t="s">
        <v>7054</v>
      </c>
      <c r="F190" s="268" t="s">
        <v>7388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7257</v>
      </c>
      <c r="B191" s="260" t="s">
        <v>7385</v>
      </c>
      <c r="C191" s="261" t="s">
        <v>7405</v>
      </c>
      <c r="D191" s="264" t="s">
        <v>7406</v>
      </c>
      <c r="E191" s="265" t="s">
        <v>7025</v>
      </c>
      <c r="F191" s="268" t="s">
        <v>7388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7257</v>
      </c>
      <c r="B192" s="260" t="s">
        <v>7385</v>
      </c>
      <c r="C192" s="261" t="s">
        <v>7407</v>
      </c>
      <c r="D192" s="264" t="s">
        <v>7408</v>
      </c>
      <c r="E192" s="265" t="s">
        <v>7025</v>
      </c>
      <c r="F192" s="268" t="s">
        <v>7388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7257</v>
      </c>
      <c r="B193" s="260" t="s">
        <v>7385</v>
      </c>
      <c r="C193" s="261" t="s">
        <v>7409</v>
      </c>
      <c r="D193" s="264" t="s">
        <v>7410</v>
      </c>
      <c r="E193" s="265" t="s">
        <v>7025</v>
      </c>
      <c r="F193" s="268" t="s">
        <v>7388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7257</v>
      </c>
      <c r="B194" s="260" t="s">
        <v>7385</v>
      </c>
      <c r="C194" s="261" t="s">
        <v>7411</v>
      </c>
      <c r="D194" s="264" t="s">
        <v>7412</v>
      </c>
      <c r="E194" s="265" t="s">
        <v>7025</v>
      </c>
      <c r="F194" s="268" t="s">
        <v>7388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7257</v>
      </c>
      <c r="B195" s="260" t="s">
        <v>7385</v>
      </c>
      <c r="C195" s="261" t="s">
        <v>7413</v>
      </c>
      <c r="D195" s="264" t="s">
        <v>7414</v>
      </c>
      <c r="E195" s="265" t="s">
        <v>7025</v>
      </c>
      <c r="F195" s="268" t="s">
        <v>7388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7257</v>
      </c>
      <c r="B196" s="260" t="s">
        <v>7385</v>
      </c>
      <c r="C196" s="261" t="s">
        <v>7415</v>
      </c>
      <c r="D196" s="264" t="s">
        <v>7416</v>
      </c>
      <c r="E196" s="265" t="s">
        <v>7025</v>
      </c>
      <c r="F196" s="268" t="s">
        <v>7417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7257</v>
      </c>
      <c r="B197" s="260" t="s">
        <v>7385</v>
      </c>
      <c r="C197" s="261" t="s">
        <v>7418</v>
      </c>
      <c r="D197" s="264" t="s">
        <v>7419</v>
      </c>
      <c r="E197" s="265" t="s">
        <v>7025</v>
      </c>
      <c r="F197" s="268" t="s">
        <v>7417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7257</v>
      </c>
      <c r="B198" s="260" t="s">
        <v>7385</v>
      </c>
      <c r="C198" s="261" t="s">
        <v>7420</v>
      </c>
      <c r="D198" s="264" t="s">
        <v>7421</v>
      </c>
      <c r="E198" s="265" t="s">
        <v>7025</v>
      </c>
      <c r="F198" s="268" t="s">
        <v>7417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7257</v>
      </c>
      <c r="B199" s="260" t="s">
        <v>7385</v>
      </c>
      <c r="C199" s="261" t="s">
        <v>7422</v>
      </c>
      <c r="D199" s="264" t="s">
        <v>7423</v>
      </c>
      <c r="E199" s="265" t="s">
        <v>7025</v>
      </c>
      <c r="F199" s="268" t="s">
        <v>7417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7424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7424</v>
      </c>
      <c r="B201" s="259" t="s">
        <v>7425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7424</v>
      </c>
      <c r="B202" s="260" t="s">
        <v>7425</v>
      </c>
      <c r="C202" s="261" t="s">
        <v>7426</v>
      </c>
      <c r="D202" s="264" t="s">
        <v>7427</v>
      </c>
      <c r="E202" s="265" t="s">
        <v>7304</v>
      </c>
      <c r="F202" s="268" t="s">
        <v>7428</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7424</v>
      </c>
      <c r="B203" s="260" t="s">
        <v>7425</v>
      </c>
      <c r="C203" s="261" t="s">
        <v>7429</v>
      </c>
      <c r="D203" s="264" t="s">
        <v>7430</v>
      </c>
      <c r="E203" s="265" t="s">
        <v>7304</v>
      </c>
      <c r="F203" s="268" t="s">
        <v>7428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7424</v>
      </c>
      <c r="B204" s="260" t="s">
        <v>7425</v>
      </c>
      <c r="C204" s="261" t="s">
        <v>7431</v>
      </c>
      <c r="D204" s="264" t="s">
        <v>7432</v>
      </c>
      <c r="E204" s="265" t="s">
        <v>7304</v>
      </c>
      <c r="F204" s="268" t="s">
        <v>7428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7424</v>
      </c>
      <c r="B205" s="260" t="s">
        <v>7425</v>
      </c>
      <c r="C205" s="261" t="s">
        <v>7433</v>
      </c>
      <c r="D205" s="264" t="s">
        <v>7434</v>
      </c>
      <c r="E205" s="265" t="s">
        <v>7304</v>
      </c>
      <c r="F205" s="268" t="s">
        <v>7428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7424</v>
      </c>
      <c r="B206" s="260" t="s">
        <v>7425</v>
      </c>
      <c r="C206" s="261" t="s">
        <v>7435</v>
      </c>
      <c r="D206" s="264" t="s">
        <v>7436</v>
      </c>
      <c r="E206" s="265" t="s">
        <v>7304</v>
      </c>
      <c r="F206" s="268" t="s">
        <v>7428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7424</v>
      </c>
      <c r="B207" s="260" t="s">
        <v>7425</v>
      </c>
      <c r="C207" s="261" t="s">
        <v>7437</v>
      </c>
      <c r="D207" s="264" t="s">
        <v>7438</v>
      </c>
      <c r="E207" s="265" t="s">
        <v>7169</v>
      </c>
      <c r="F207" s="268" t="s">
        <v>7428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7424</v>
      </c>
      <c r="B208" s="260" t="s">
        <v>7425</v>
      </c>
      <c r="C208" s="261" t="s">
        <v>7439</v>
      </c>
      <c r="D208" s="264" t="s">
        <v>7440</v>
      </c>
      <c r="E208" s="265" t="s">
        <v>7169</v>
      </c>
      <c r="F208" s="268" t="s">
        <v>7428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7424</v>
      </c>
      <c r="B209" s="260" t="s">
        <v>7425</v>
      </c>
      <c r="C209" s="261" t="s">
        <v>7441</v>
      </c>
      <c r="D209" s="264" t="s">
        <v>7442</v>
      </c>
      <c r="E209" s="265" t="s">
        <v>7304</v>
      </c>
      <c r="F209" s="268" t="s">
        <v>7428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7424</v>
      </c>
      <c r="B210" s="260" t="s">
        <v>7425</v>
      </c>
      <c r="C210" s="261" t="s">
        <v>7443</v>
      </c>
      <c r="D210" s="264" t="s">
        <v>7444</v>
      </c>
      <c r="E210" s="265" t="s">
        <v>7054</v>
      </c>
      <c r="F210" s="268" t="s">
        <v>7445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7424</v>
      </c>
      <c r="B211" s="260" t="s">
        <v>7425</v>
      </c>
      <c r="C211" s="261" t="s">
        <v>7446</v>
      </c>
      <c r="D211" s="264" t="s">
        <v>7447</v>
      </c>
      <c r="E211" s="265" t="s">
        <v>7054</v>
      </c>
      <c r="F211" s="268" t="s">
        <v>7445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7424</v>
      </c>
      <c r="B212" s="260" t="s">
        <v>7425</v>
      </c>
      <c r="C212" s="261" t="s">
        <v>7448</v>
      </c>
      <c r="D212" s="264" t="s">
        <v>7449</v>
      </c>
      <c r="E212" s="265" t="s">
        <v>7121</v>
      </c>
      <c r="F212" s="268" t="s">
        <v>7450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7424</v>
      </c>
      <c r="B213" s="260" t="s">
        <v>7425</v>
      </c>
      <c r="C213" s="261" t="s">
        <v>7451</v>
      </c>
      <c r="D213" s="264" t="s">
        <v>7452</v>
      </c>
      <c r="E213" s="265" t="s">
        <v>7054</v>
      </c>
      <c r="F213" s="268" t="s">
        <v>7453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7424</v>
      </c>
      <c r="B214" s="260" t="s">
        <v>7425</v>
      </c>
      <c r="C214" s="261" t="s">
        <v>7454</v>
      </c>
      <c r="D214" s="264" t="s">
        <v>7455</v>
      </c>
      <c r="E214" s="265" t="s">
        <v>7121</v>
      </c>
      <c r="F214" s="268" t="s">
        <v>7456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7424</v>
      </c>
      <c r="B215" s="260" t="s">
        <v>7425</v>
      </c>
      <c r="C215" s="261" t="s">
        <v>7457</v>
      </c>
      <c r="D215" s="264" t="s">
        <v>7458</v>
      </c>
      <c r="E215" s="265" t="s">
        <v>7025</v>
      </c>
      <c r="F215" s="268" t="s">
        <v>7456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7424</v>
      </c>
      <c r="B216" s="260" t="s">
        <v>7425</v>
      </c>
      <c r="C216" s="261" t="s">
        <v>7459</v>
      </c>
      <c r="D216" s="264" t="s">
        <v>7460</v>
      </c>
      <c r="E216" s="265" t="s">
        <v>7025</v>
      </c>
      <c r="F216" s="268" t="s">
        <v>7456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7424</v>
      </c>
      <c r="B217" s="260" t="s">
        <v>7425</v>
      </c>
      <c r="C217" s="261" t="s">
        <v>7461</v>
      </c>
      <c r="D217" s="264" t="s">
        <v>7462</v>
      </c>
      <c r="E217" s="265" t="s">
        <v>7054</v>
      </c>
      <c r="F217" s="268" t="s">
        <v>7456</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7424</v>
      </c>
      <c r="B218" s="260" t="s">
        <v>7425</v>
      </c>
      <c r="C218" s="261" t="s">
        <v>7463</v>
      </c>
      <c r="D218" s="264" t="s">
        <v>7464</v>
      </c>
      <c r="E218" s="265" t="s">
        <v>7054</v>
      </c>
      <c r="F218" s="268" t="s">
        <v>7456</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7424</v>
      </c>
      <c r="B219" s="260" t="s">
        <v>7425</v>
      </c>
      <c r="C219" s="261" t="s">
        <v>7465</v>
      </c>
      <c r="D219" s="264" t="s">
        <v>7466</v>
      </c>
      <c r="E219" s="265" t="s">
        <v>7054</v>
      </c>
      <c r="F219" s="268" t="s">
        <v>7456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7424</v>
      </c>
      <c r="B220" s="260" t="s">
        <v>7425</v>
      </c>
      <c r="C220" s="261" t="s">
        <v>7467</v>
      </c>
      <c r="D220" s="264" t="s">
        <v>7468</v>
      </c>
      <c r="E220" s="265" t="s">
        <v>7054</v>
      </c>
      <c r="F220" s="268" t="s">
        <v>7456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7424</v>
      </c>
      <c r="B221" s="259" t="s">
        <v>7469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7424</v>
      </c>
      <c r="B222" s="260" t="s">
        <v>7469</v>
      </c>
      <c r="C222" s="261" t="s">
        <v>7470</v>
      </c>
      <c r="D222" s="264" t="s">
        <v>7471</v>
      </c>
      <c r="E222" s="265" t="s">
        <v>7121</v>
      </c>
      <c r="F222" s="268" t="s">
        <v>7472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7424</v>
      </c>
      <c r="B223" s="260" t="s">
        <v>7469</v>
      </c>
      <c r="C223" s="261" t="s">
        <v>7473</v>
      </c>
      <c r="D223" s="264" t="s">
        <v>7474</v>
      </c>
      <c r="E223" s="265" t="s">
        <v>7121</v>
      </c>
      <c r="F223" s="268" t="s">
        <v>7472</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7424</v>
      </c>
      <c r="B224" s="260" t="s">
        <v>7469</v>
      </c>
      <c r="C224" s="261" t="s">
        <v>7475</v>
      </c>
      <c r="D224" s="264" t="s">
        <v>7476</v>
      </c>
      <c r="E224" s="265" t="s">
        <v>7121</v>
      </c>
      <c r="F224" s="268" t="s">
        <v>7472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7424</v>
      </c>
      <c r="B225" s="260" t="s">
        <v>7469</v>
      </c>
      <c r="C225" s="261" t="s">
        <v>7477</v>
      </c>
      <c r="D225" s="264" t="s">
        <v>7478</v>
      </c>
      <c r="E225" s="265" t="s">
        <v>7121</v>
      </c>
      <c r="F225" s="268" t="s">
        <v>7472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7424</v>
      </c>
      <c r="B226" s="260" t="s">
        <v>7469</v>
      </c>
      <c r="C226" s="261" t="s">
        <v>7479</v>
      </c>
      <c r="D226" s="264" t="s">
        <v>7480</v>
      </c>
      <c r="E226" s="265" t="s">
        <v>7121</v>
      </c>
      <c r="F226" s="268" t="s">
        <v>7472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7424</v>
      </c>
      <c r="B227" s="260" t="s">
        <v>7469</v>
      </c>
      <c r="C227" s="261" t="s">
        <v>7481</v>
      </c>
      <c r="D227" s="264" t="s">
        <v>7482</v>
      </c>
      <c r="E227" s="265" t="s">
        <v>7121</v>
      </c>
      <c r="F227" s="268" t="s">
        <v>7472</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7424</v>
      </c>
      <c r="B228" s="260" t="s">
        <v>7469</v>
      </c>
      <c r="C228" s="261" t="s">
        <v>7483</v>
      </c>
      <c r="D228" s="264" t="s">
        <v>7484</v>
      </c>
      <c r="E228" s="265" t="s">
        <v>7121</v>
      </c>
      <c r="F228" s="268" t="s">
        <v>7472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7424</v>
      </c>
      <c r="B229" s="260" t="s">
        <v>7469</v>
      </c>
      <c r="C229" s="261" t="s">
        <v>7485</v>
      </c>
      <c r="D229" s="264" t="s">
        <v>7486</v>
      </c>
      <c r="E229" s="265" t="s">
        <v>7025</v>
      </c>
      <c r="F229" s="268" t="s">
        <v>7472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7424</v>
      </c>
      <c r="B230" s="260" t="s">
        <v>7469</v>
      </c>
      <c r="C230" s="261" t="s">
        <v>7487</v>
      </c>
      <c r="D230" s="264" t="s">
        <v>7488</v>
      </c>
      <c r="E230" s="265" t="s">
        <v>7025</v>
      </c>
      <c r="F230" s="268" t="s">
        <v>7472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7424</v>
      </c>
      <c r="B231" s="260" t="s">
        <v>7469</v>
      </c>
      <c r="C231" s="261" t="s">
        <v>7489</v>
      </c>
      <c r="D231" s="264" t="s">
        <v>7490</v>
      </c>
      <c r="E231" s="265" t="s">
        <v>7121</v>
      </c>
      <c r="F231" s="268" t="s">
        <v>7491</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7424</v>
      </c>
      <c r="B232" s="260" t="s">
        <v>7469</v>
      </c>
      <c r="C232" s="261" t="s">
        <v>7492</v>
      </c>
      <c r="D232" s="264" t="s">
        <v>7493</v>
      </c>
      <c r="E232" s="265" t="s">
        <v>7121</v>
      </c>
      <c r="F232" s="268" t="s">
        <v>7491</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7424</v>
      </c>
      <c r="B233" s="260" t="s">
        <v>7469</v>
      </c>
      <c r="C233" s="261" t="s">
        <v>7494</v>
      </c>
      <c r="D233" s="264" t="s">
        <v>7495</v>
      </c>
      <c r="E233" s="265" t="s">
        <v>7054</v>
      </c>
      <c r="F233" s="268" t="s">
        <v>7491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7424</v>
      </c>
      <c r="B234" s="260" t="s">
        <v>7469</v>
      </c>
      <c r="C234" s="261" t="s">
        <v>7496</v>
      </c>
      <c r="D234" s="264" t="s">
        <v>7497</v>
      </c>
      <c r="E234" s="265" t="s">
        <v>7054</v>
      </c>
      <c r="F234" s="268" t="s">
        <v>7491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7424</v>
      </c>
      <c r="B235" s="260" t="s">
        <v>7469</v>
      </c>
      <c r="C235" s="261" t="s">
        <v>7498</v>
      </c>
      <c r="D235" s="264" t="s">
        <v>7499</v>
      </c>
      <c r="E235" s="265" t="s">
        <v>7121</v>
      </c>
      <c r="F235" s="268" t="s">
        <v>7491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7424</v>
      </c>
      <c r="B236" s="260" t="s">
        <v>7469</v>
      </c>
      <c r="C236" s="261" t="s">
        <v>7500</v>
      </c>
      <c r="D236" s="264" t="s">
        <v>7501</v>
      </c>
      <c r="E236" s="265" t="s">
        <v>7054</v>
      </c>
      <c r="F236" s="268" t="s">
        <v>7491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7424</v>
      </c>
      <c r="B237" s="259" t="s">
        <v>3658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7424</v>
      </c>
      <c r="B238" s="260" t="s">
        <v>3658</v>
      </c>
      <c r="C238" s="261" t="s">
        <v>7502</v>
      </c>
      <c r="D238" s="264" t="s">
        <v>7503</v>
      </c>
      <c r="E238" s="265" t="s">
        <v>7025</v>
      </c>
      <c r="F238" s="268" t="s">
        <v>7504</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7424</v>
      </c>
      <c r="B239" s="260" t="s">
        <v>3658</v>
      </c>
      <c r="C239" s="261" t="s">
        <v>7505</v>
      </c>
      <c r="D239" s="264" t="s">
        <v>7506</v>
      </c>
      <c r="E239" s="265" t="s">
        <v>7025</v>
      </c>
      <c r="F239" s="268" t="s">
        <v>7504</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7424</v>
      </c>
      <c r="B240" s="260" t="s">
        <v>3658</v>
      </c>
      <c r="C240" s="261" t="s">
        <v>7507</v>
      </c>
      <c r="D240" s="264" t="s">
        <v>7508</v>
      </c>
      <c r="E240" s="265" t="s">
        <v>7025</v>
      </c>
      <c r="F240" s="268" t="s">
        <v>7504</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7424</v>
      </c>
      <c r="B241" s="260" t="s">
        <v>3658</v>
      </c>
      <c r="C241" s="261" t="s">
        <v>7509</v>
      </c>
      <c r="D241" s="264" t="s">
        <v>7510</v>
      </c>
      <c r="E241" s="265" t="s">
        <v>7025</v>
      </c>
      <c r="F241" s="268" t="s">
        <v>7504</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7424</v>
      </c>
      <c r="B242" s="260" t="s">
        <v>3658</v>
      </c>
      <c r="C242" s="261" t="s">
        <v>7511</v>
      </c>
      <c r="D242" s="264" t="s">
        <v>7512</v>
      </c>
      <c r="E242" s="265" t="s">
        <v>7025</v>
      </c>
      <c r="F242" s="268" t="s">
        <v>7504</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7424</v>
      </c>
      <c r="B243" s="260" t="s">
        <v>3658</v>
      </c>
      <c r="C243" s="261" t="s">
        <v>7513</v>
      </c>
      <c r="D243" s="264" t="s">
        <v>7514</v>
      </c>
      <c r="E243" s="265" t="s">
        <v>7025</v>
      </c>
      <c r="F243" s="268" t="s">
        <v>7504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7424</v>
      </c>
      <c r="B244" s="260" t="s">
        <v>3658</v>
      </c>
      <c r="C244" s="261" t="s">
        <v>7515</v>
      </c>
      <c r="D244" s="264" t="s">
        <v>7516</v>
      </c>
      <c r="E244" s="265" t="s">
        <v>7025</v>
      </c>
      <c r="F244" s="268" t="s">
        <v>7504</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7424</v>
      </c>
      <c r="B245" s="260" t="s">
        <v>3658</v>
      </c>
      <c r="C245" s="261" t="s">
        <v>7517</v>
      </c>
      <c r="D245" s="264" t="s">
        <v>7518</v>
      </c>
      <c r="E245" s="265" t="s">
        <v>7025</v>
      </c>
      <c r="F245" s="268" t="s">
        <v>7504</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7424</v>
      </c>
      <c r="B246" s="260" t="s">
        <v>3658</v>
      </c>
      <c r="C246" s="261" t="s">
        <v>7519</v>
      </c>
      <c r="D246" s="264" t="s">
        <v>7520</v>
      </c>
      <c r="E246" s="265" t="s">
        <v>7025</v>
      </c>
      <c r="F246" s="268" t="s">
        <v>7504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7424</v>
      </c>
      <c r="B247" s="260" t="s">
        <v>3658</v>
      </c>
      <c r="C247" s="261" t="s">
        <v>7521</v>
      </c>
      <c r="D247" s="264" t="s">
        <v>7522</v>
      </c>
      <c r="E247" s="265" t="s">
        <v>7025</v>
      </c>
      <c r="F247" s="268" t="s">
        <v>7504</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7424</v>
      </c>
      <c r="B248" s="260" t="s">
        <v>3658</v>
      </c>
      <c r="C248" s="261" t="s">
        <v>7523</v>
      </c>
      <c r="D248" s="264" t="s">
        <v>7524</v>
      </c>
      <c r="E248" s="265" t="s">
        <v>7054</v>
      </c>
      <c r="F248" s="268" t="s">
        <v>7504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7424</v>
      </c>
      <c r="B249" s="260" t="s">
        <v>3658</v>
      </c>
      <c r="C249" s="261" t="s">
        <v>7525</v>
      </c>
      <c r="D249" s="264" t="s">
        <v>7526</v>
      </c>
      <c r="E249" s="265" t="s">
        <v>7054</v>
      </c>
      <c r="F249" s="268" t="s">
        <v>7527</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7424</v>
      </c>
      <c r="B250" s="260" t="s">
        <v>3658</v>
      </c>
      <c r="C250" s="261" t="s">
        <v>7528</v>
      </c>
      <c r="D250" s="264" t="s">
        <v>7529</v>
      </c>
      <c r="E250" s="265" t="s">
        <v>7054</v>
      </c>
      <c r="F250" s="268" t="s">
        <v>7527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7424</v>
      </c>
      <c r="B251" s="259" t="s">
        <v>7530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7424</v>
      </c>
      <c r="B252" s="260" t="s">
        <v>7530</v>
      </c>
      <c r="C252" s="261" t="s">
        <v>7531</v>
      </c>
      <c r="D252" s="264" t="s">
        <v>7532</v>
      </c>
      <c r="E252" s="265" t="s">
        <v>7121</v>
      </c>
      <c r="F252" s="268" t="s">
        <v>7533</v>
      </c>
      <c r="G252" s="271">
        <f>IF(COUNTIF(H252:AU252,"&lt;&gt;")=0,"",SUMPRODUCT(((Recommendations[ImplStatus]="Implemented")+(Recommendations[ImplStatus]="Compensated"))*ISNUMBER(MATCH(Recommendations[Id],H252:AU252,0)))/COUNTIF(H252:AU252,"&lt;&gt;"))</f>
        <v>0</v>
      </c>
      <c r="H252" s="272" t="s">
        <v>376</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7424</v>
      </c>
      <c r="B253" s="260" t="s">
        <v>7530</v>
      </c>
      <c r="C253" s="261" t="s">
        <v>7534</v>
      </c>
      <c r="D253" s="264" t="s">
        <v>7535</v>
      </c>
      <c r="E253" s="265" t="s">
        <v>7121</v>
      </c>
      <c r="F253" s="268" t="s">
        <v>7533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7424</v>
      </c>
      <c r="B254" s="260" t="s">
        <v>7530</v>
      </c>
      <c r="C254" s="261" t="s">
        <v>7536</v>
      </c>
      <c r="D254" s="264" t="s">
        <v>7537</v>
      </c>
      <c r="E254" s="265" t="s">
        <v>7121</v>
      </c>
      <c r="F254" s="268" t="s">
        <v>7533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7424</v>
      </c>
      <c r="B255" s="260" t="s">
        <v>7530</v>
      </c>
      <c r="C255" s="261" t="s">
        <v>7538</v>
      </c>
      <c r="D255" s="264" t="s">
        <v>7539</v>
      </c>
      <c r="E255" s="265" t="s">
        <v>7121</v>
      </c>
      <c r="F255" s="268" t="s">
        <v>7533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7424</v>
      </c>
      <c r="B256" s="260" t="s">
        <v>7530</v>
      </c>
      <c r="C256" s="261" t="s">
        <v>7540</v>
      </c>
      <c r="D256" s="264" t="s">
        <v>7541</v>
      </c>
      <c r="E256" s="265" t="s">
        <v>7121</v>
      </c>
      <c r="F256" s="268" t="s">
        <v>7533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7424</v>
      </c>
      <c r="B257" s="260" t="s">
        <v>7530</v>
      </c>
      <c r="C257" s="261" t="s">
        <v>7542</v>
      </c>
      <c r="D257" s="264" t="s">
        <v>7543</v>
      </c>
      <c r="E257" s="265" t="s">
        <v>7025</v>
      </c>
      <c r="F257" s="268" t="s">
        <v>7533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7424</v>
      </c>
      <c r="B258" s="260" t="s">
        <v>7530</v>
      </c>
      <c r="C258" s="261" t="s">
        <v>7544</v>
      </c>
      <c r="D258" s="264" t="s">
        <v>7545</v>
      </c>
      <c r="E258" s="265" t="s">
        <v>7025</v>
      </c>
      <c r="F258" s="268" t="s">
        <v>7533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7424</v>
      </c>
      <c r="B259" s="260" t="s">
        <v>7530</v>
      </c>
      <c r="C259" s="261" t="s">
        <v>7546</v>
      </c>
      <c r="D259" s="264" t="s">
        <v>7547</v>
      </c>
      <c r="E259" s="265" t="s">
        <v>7025</v>
      </c>
      <c r="F259" s="268" t="s">
        <v>7533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7424</v>
      </c>
      <c r="B260" s="260" t="s">
        <v>7530</v>
      </c>
      <c r="C260" s="261" t="s">
        <v>7548</v>
      </c>
      <c r="D260" s="264" t="s">
        <v>7549</v>
      </c>
      <c r="E260" s="265" t="s">
        <v>7025</v>
      </c>
      <c r="F260" s="268" t="s">
        <v>7533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7424</v>
      </c>
      <c r="B261" s="260" t="s">
        <v>7530</v>
      </c>
      <c r="C261" s="261" t="s">
        <v>7550</v>
      </c>
      <c r="D261" s="264" t="s">
        <v>7551</v>
      </c>
      <c r="E261" s="265" t="s">
        <v>7169</v>
      </c>
      <c r="F261" s="268" t="s">
        <v>7533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7424</v>
      </c>
      <c r="B262" s="260" t="s">
        <v>7530</v>
      </c>
      <c r="C262" s="261" t="s">
        <v>7552</v>
      </c>
      <c r="D262" s="264" t="s">
        <v>7553</v>
      </c>
      <c r="E262" s="265" t="s">
        <v>7169</v>
      </c>
      <c r="F262" s="268" t="s">
        <v>7533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7424</v>
      </c>
      <c r="B263" s="260" t="s">
        <v>7530</v>
      </c>
      <c r="C263" s="261" t="s">
        <v>7554</v>
      </c>
      <c r="D263" s="264" t="s">
        <v>7555</v>
      </c>
      <c r="E263" s="265" t="s">
        <v>7169</v>
      </c>
      <c r="F263" s="268" t="s">
        <v>7533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7424</v>
      </c>
      <c r="B264" s="259" t="s">
        <v>7556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7424</v>
      </c>
      <c r="B265" s="260" t="s">
        <v>7556</v>
      </c>
      <c r="C265" s="261" t="s">
        <v>7557</v>
      </c>
      <c r="D265" s="264" t="s">
        <v>7558</v>
      </c>
      <c r="E265" s="265" t="s">
        <v>7054</v>
      </c>
      <c r="F265" s="268" t="s">
        <v>7559</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7424</v>
      </c>
      <c r="B266" s="260" t="s">
        <v>7556</v>
      </c>
      <c r="C266" s="261" t="s">
        <v>7560</v>
      </c>
      <c r="D266" s="264" t="s">
        <v>7561</v>
      </c>
      <c r="E266" s="265" t="s">
        <v>7054</v>
      </c>
      <c r="F266" s="268" t="s">
        <v>7559</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7424</v>
      </c>
      <c r="B267" s="260" t="s">
        <v>7556</v>
      </c>
      <c r="C267" s="261" t="s">
        <v>7562</v>
      </c>
      <c r="D267" s="264" t="s">
        <v>7563</v>
      </c>
      <c r="E267" s="265" t="s">
        <v>7054</v>
      </c>
      <c r="F267" s="268" t="s">
        <v>7559</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7424</v>
      </c>
      <c r="B268" s="260" t="s">
        <v>7556</v>
      </c>
      <c r="C268" s="261" t="s">
        <v>7564</v>
      </c>
      <c r="D268" s="264" t="s">
        <v>7565</v>
      </c>
      <c r="E268" s="265" t="s">
        <v>7054</v>
      </c>
      <c r="F268" s="268" t="s">
        <v>7559</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7424</v>
      </c>
      <c r="B269" s="260" t="s">
        <v>7556</v>
      </c>
      <c r="C269" s="261" t="s">
        <v>7566</v>
      </c>
      <c r="D269" s="264" t="s">
        <v>7567</v>
      </c>
      <c r="E269" s="265" t="s">
        <v>7054</v>
      </c>
      <c r="F269" s="268" t="s">
        <v>7559</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7424</v>
      </c>
      <c r="B270" s="260" t="s">
        <v>7556</v>
      </c>
      <c r="C270" s="261" t="s">
        <v>7568</v>
      </c>
      <c r="D270" s="264" t="s">
        <v>7569</v>
      </c>
      <c r="E270" s="265" t="s">
        <v>7054</v>
      </c>
      <c r="F270" s="268" t="s">
        <v>7559</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7424</v>
      </c>
      <c r="B271" s="260" t="s">
        <v>7556</v>
      </c>
      <c r="C271" s="261" t="s">
        <v>7570</v>
      </c>
      <c r="D271" s="264" t="s">
        <v>7571</v>
      </c>
      <c r="E271" s="265" t="s">
        <v>7054</v>
      </c>
      <c r="F271" s="268" t="s">
        <v>7559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7424</v>
      </c>
      <c r="B272" s="260" t="s">
        <v>7556</v>
      </c>
      <c r="C272" s="261" t="s">
        <v>7572</v>
      </c>
      <c r="D272" s="264" t="s">
        <v>7573</v>
      </c>
      <c r="E272" s="265" t="s">
        <v>7054</v>
      </c>
      <c r="F272" s="268" t="s">
        <v>7559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7424</v>
      </c>
      <c r="B273" s="260" t="s">
        <v>7556</v>
      </c>
      <c r="C273" s="261" t="s">
        <v>7574</v>
      </c>
      <c r="D273" s="264" t="s">
        <v>7575</v>
      </c>
      <c r="E273" s="265" t="s">
        <v>7054</v>
      </c>
      <c r="F273" s="268" t="s">
        <v>7559</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7576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7576</v>
      </c>
      <c r="B275" s="259" t="s">
        <v>7577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7576</v>
      </c>
      <c r="B276" s="260" t="s">
        <v>7577</v>
      </c>
      <c r="C276" s="261" t="s">
        <v>7578</v>
      </c>
      <c r="D276" s="264" t="s">
        <v>7579</v>
      </c>
      <c r="E276" s="265" t="s">
        <v>7025</v>
      </c>
      <c r="F276" s="268" t="s">
        <v>7580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7576</v>
      </c>
      <c r="B277" s="260" t="s">
        <v>7577</v>
      </c>
      <c r="C277" s="261" t="s">
        <v>7581</v>
      </c>
      <c r="D277" s="264" t="s">
        <v>7582</v>
      </c>
      <c r="E277" s="265" t="s">
        <v>7025</v>
      </c>
      <c r="F277" s="268" t="s">
        <v>7580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7576</v>
      </c>
      <c r="B278" s="260" t="s">
        <v>7577</v>
      </c>
      <c r="C278" s="261" t="s">
        <v>7583</v>
      </c>
      <c r="D278" s="264" t="s">
        <v>7584</v>
      </c>
      <c r="E278" s="265" t="s">
        <v>7025</v>
      </c>
      <c r="F278" s="268" t="s">
        <v>7580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7576</v>
      </c>
      <c r="B279" s="260" t="s">
        <v>7577</v>
      </c>
      <c r="C279" s="261" t="s">
        <v>7585</v>
      </c>
      <c r="D279" s="264" t="s">
        <v>7586</v>
      </c>
      <c r="E279" s="265" t="s">
        <v>7025</v>
      </c>
      <c r="F279" s="268" t="s">
        <v>7580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7576</v>
      </c>
      <c r="B280" s="260" t="s">
        <v>7577</v>
      </c>
      <c r="C280" s="261" t="s">
        <v>7587</v>
      </c>
      <c r="D280" s="264" t="s">
        <v>7588</v>
      </c>
      <c r="E280" s="265" t="s">
        <v>7025</v>
      </c>
      <c r="F280" s="268" t="s">
        <v>7580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7576</v>
      </c>
      <c r="B281" s="260" t="s">
        <v>7577</v>
      </c>
      <c r="C281" s="261" t="s">
        <v>7589</v>
      </c>
      <c r="D281" s="264" t="s">
        <v>7590</v>
      </c>
      <c r="E281" s="265" t="s">
        <v>7025</v>
      </c>
      <c r="F281" s="268" t="s">
        <v>7580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7576</v>
      </c>
      <c r="B282" s="260" t="s">
        <v>7577</v>
      </c>
      <c r="C282" s="261" t="s">
        <v>7591</v>
      </c>
      <c r="D282" s="264" t="s">
        <v>7592</v>
      </c>
      <c r="E282" s="265" t="s">
        <v>7025</v>
      </c>
      <c r="F282" s="268" t="s">
        <v>7580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7576</v>
      </c>
      <c r="B283" s="260" t="s">
        <v>7577</v>
      </c>
      <c r="C283" s="261" t="s">
        <v>7593</v>
      </c>
      <c r="D283" s="264" t="s">
        <v>7594</v>
      </c>
      <c r="E283" s="265" t="s">
        <v>7121</v>
      </c>
      <c r="F283" s="268" t="s">
        <v>7595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7576</v>
      </c>
      <c r="B284" s="260" t="s">
        <v>7577</v>
      </c>
      <c r="C284" s="261" t="s">
        <v>7596</v>
      </c>
      <c r="D284" s="264" t="s">
        <v>7597</v>
      </c>
      <c r="E284" s="265" t="s">
        <v>7121</v>
      </c>
      <c r="F284" s="268" t="s">
        <v>7595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7576</v>
      </c>
      <c r="B285" s="260" t="s">
        <v>7577</v>
      </c>
      <c r="C285" s="261" t="s">
        <v>7598</v>
      </c>
      <c r="D285" s="264" t="s">
        <v>7599</v>
      </c>
      <c r="E285" s="265" t="s">
        <v>7025</v>
      </c>
      <c r="F285" s="268" t="s">
        <v>7595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7576</v>
      </c>
      <c r="B286" s="260" t="s">
        <v>7577</v>
      </c>
      <c r="C286" s="261" t="s">
        <v>7600</v>
      </c>
      <c r="D286" s="264" t="s">
        <v>7601</v>
      </c>
      <c r="E286" s="265" t="s">
        <v>7054</v>
      </c>
      <c r="F286" s="268" t="s">
        <v>7595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7576</v>
      </c>
      <c r="B287" s="260" t="s">
        <v>7577</v>
      </c>
      <c r="C287" s="261" t="s">
        <v>7602</v>
      </c>
      <c r="D287" s="264" t="s">
        <v>7603</v>
      </c>
      <c r="E287" s="265" t="s">
        <v>7054</v>
      </c>
      <c r="F287" s="268" t="s">
        <v>7595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7576</v>
      </c>
      <c r="B288" s="260" t="s">
        <v>7577</v>
      </c>
      <c r="C288" s="261" t="s">
        <v>7604</v>
      </c>
      <c r="D288" s="264" t="s">
        <v>7605</v>
      </c>
      <c r="E288" s="265" t="s">
        <v>7054</v>
      </c>
      <c r="F288" s="268" t="s">
        <v>7595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7576</v>
      </c>
      <c r="B289" s="260" t="s">
        <v>7577</v>
      </c>
      <c r="C289" s="261" t="s">
        <v>7606</v>
      </c>
      <c r="D289" s="264" t="s">
        <v>7607</v>
      </c>
      <c r="E289" s="265" t="s">
        <v>7054</v>
      </c>
      <c r="F289" s="268" t="s">
        <v>7595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7576</v>
      </c>
      <c r="B290" s="260" t="s">
        <v>7577</v>
      </c>
      <c r="C290" s="261" t="s">
        <v>7608</v>
      </c>
      <c r="D290" s="264" t="s">
        <v>7609</v>
      </c>
      <c r="E290" s="265" t="s">
        <v>7025</v>
      </c>
      <c r="F290" s="268" t="s">
        <v>7595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7576</v>
      </c>
      <c r="B291" s="260" t="s">
        <v>7577</v>
      </c>
      <c r="C291" s="261" t="s">
        <v>7610</v>
      </c>
      <c r="D291" s="264" t="s">
        <v>7611</v>
      </c>
      <c r="E291" s="265" t="s">
        <v>7054</v>
      </c>
      <c r="F291" s="268" t="s">
        <v>7612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7576</v>
      </c>
      <c r="B292" s="260" t="s">
        <v>7577</v>
      </c>
      <c r="C292" s="261" t="s">
        <v>7613</v>
      </c>
      <c r="D292" s="264" t="s">
        <v>7614</v>
      </c>
      <c r="E292" s="265" t="s">
        <v>7054</v>
      </c>
      <c r="F292" s="268" t="s">
        <v>7612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7576</v>
      </c>
      <c r="B293" s="260" t="s">
        <v>7577</v>
      </c>
      <c r="C293" s="261" t="s">
        <v>7615</v>
      </c>
      <c r="D293" s="264" t="s">
        <v>7616</v>
      </c>
      <c r="E293" s="265" t="s">
        <v>7304</v>
      </c>
      <c r="F293" s="268" t="s">
        <v>7595</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7576</v>
      </c>
      <c r="B294" s="260" t="s">
        <v>7577</v>
      </c>
      <c r="C294" s="261" t="s">
        <v>7617</v>
      </c>
      <c r="D294" s="264" t="s">
        <v>7618</v>
      </c>
      <c r="E294" s="265" t="s">
        <v>7304</v>
      </c>
      <c r="F294" s="268" t="s">
        <v>7595</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7576</v>
      </c>
      <c r="B295" s="260" t="s">
        <v>7577</v>
      </c>
      <c r="C295" s="261" t="s">
        <v>7619</v>
      </c>
      <c r="D295" s="264" t="s">
        <v>7620</v>
      </c>
      <c r="E295" s="265" t="s">
        <v>7121</v>
      </c>
      <c r="F295" s="268" t="s">
        <v>7595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7576</v>
      </c>
      <c r="B296" s="260" t="s">
        <v>7577</v>
      </c>
      <c r="C296" s="261" t="s">
        <v>7621</v>
      </c>
      <c r="D296" s="264" t="s">
        <v>7622</v>
      </c>
      <c r="E296" s="265" t="s">
        <v>7121</v>
      </c>
      <c r="F296" s="268" t="s">
        <v>7595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7576</v>
      </c>
      <c r="B297" s="260" t="s">
        <v>7577</v>
      </c>
      <c r="C297" s="261" t="s">
        <v>7623</v>
      </c>
      <c r="D297" s="264" t="s">
        <v>7624</v>
      </c>
      <c r="E297" s="265" t="s">
        <v>7025</v>
      </c>
      <c r="F297" s="268" t="s">
        <v>7595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7576</v>
      </c>
      <c r="B298" s="260" t="s">
        <v>7577</v>
      </c>
      <c r="C298" s="261" t="s">
        <v>7625</v>
      </c>
      <c r="D298" s="264" t="s">
        <v>7626</v>
      </c>
      <c r="E298" s="265" t="s">
        <v>7121</v>
      </c>
      <c r="F298" s="268" t="s">
        <v>7595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7576</v>
      </c>
      <c r="B299" s="260" t="s">
        <v>7577</v>
      </c>
      <c r="C299" s="261" t="s">
        <v>7627</v>
      </c>
      <c r="D299" s="264" t="s">
        <v>7628</v>
      </c>
      <c r="E299" s="265" t="s">
        <v>7054</v>
      </c>
      <c r="F299" s="268" t="s">
        <v>7595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7576</v>
      </c>
      <c r="B300" s="260" t="s">
        <v>7577</v>
      </c>
      <c r="C300" s="261" t="s">
        <v>7629</v>
      </c>
      <c r="D300" s="264" t="s">
        <v>7630</v>
      </c>
      <c r="E300" s="265" t="s">
        <v>7121</v>
      </c>
      <c r="F300" s="268" t="s">
        <v>7595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7576</v>
      </c>
      <c r="B301" s="260" t="s">
        <v>7577</v>
      </c>
      <c r="C301" s="261" t="s">
        <v>7631</v>
      </c>
      <c r="D301" s="264" t="s">
        <v>7632</v>
      </c>
      <c r="E301" s="265" t="s">
        <v>7169</v>
      </c>
      <c r="F301" s="268" t="s">
        <v>7595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7576</v>
      </c>
      <c r="B302" s="260" t="s">
        <v>7577</v>
      </c>
      <c r="C302" s="261" t="s">
        <v>7633</v>
      </c>
      <c r="D302" s="264" t="s">
        <v>7634</v>
      </c>
      <c r="E302" s="265" t="s">
        <v>7169</v>
      </c>
      <c r="F302" s="268" t="s">
        <v>7595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7576</v>
      </c>
      <c r="B303" s="259" t="s">
        <v>3391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7576</v>
      </c>
      <c r="B304" s="260" t="s">
        <v>3391</v>
      </c>
      <c r="C304" s="261" t="s">
        <v>7635</v>
      </c>
      <c r="D304" s="264" t="s">
        <v>7636</v>
      </c>
      <c r="E304" s="265" t="s">
        <v>7025</v>
      </c>
      <c r="F304" s="268" t="s">
        <v>7637</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7576</v>
      </c>
      <c r="B305" s="260" t="s">
        <v>3391</v>
      </c>
      <c r="C305" s="261" t="s">
        <v>7638</v>
      </c>
      <c r="D305" s="264" t="s">
        <v>7639</v>
      </c>
      <c r="E305" s="265" t="s">
        <v>7025</v>
      </c>
      <c r="F305" s="268" t="s">
        <v>7637</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7576</v>
      </c>
      <c r="B306" s="260" t="s">
        <v>3391</v>
      </c>
      <c r="C306" s="261" t="s">
        <v>7640</v>
      </c>
      <c r="D306" s="264" t="s">
        <v>7641</v>
      </c>
      <c r="E306" s="265" t="s">
        <v>7025</v>
      </c>
      <c r="F306" s="268" t="s">
        <v>7637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7576</v>
      </c>
      <c r="B307" s="260" t="s">
        <v>3391</v>
      </c>
      <c r="C307" s="261" t="s">
        <v>7642</v>
      </c>
      <c r="D307" s="264" t="s">
        <v>7643</v>
      </c>
      <c r="E307" s="265" t="s">
        <v>7025</v>
      </c>
      <c r="F307" s="268" t="s">
        <v>7637</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7576</v>
      </c>
      <c r="B308" s="260" t="s">
        <v>3391</v>
      </c>
      <c r="C308" s="261" t="s">
        <v>7644</v>
      </c>
      <c r="D308" s="264" t="s">
        <v>7645</v>
      </c>
      <c r="E308" s="265" t="s">
        <v>7121</v>
      </c>
      <c r="F308" s="268" t="s">
        <v>7637</v>
      </c>
      <c r="G308" s="271">
        <f>IF(COUNTIF(H308:AU308,"&lt;&gt;")=0,"",SUMPRODUCT(((Recommendations[ImplStatus]="Implemented")+(Recommendations[ImplStatus]="Compensated"))*ISNUMBER(MATCH(Recommendations[Id],H308:AU308,0)))/COUNTIF(H308:AU308,"&lt;&gt;"))</f>
        <v>0</v>
      </c>
      <c r="H308" s="272" t="s">
        <v>1263</v>
      </c>
      <c r="I308" s="272" t="s">
        <v>1268</v>
      </c>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7576</v>
      </c>
      <c r="B309" s="260" t="s">
        <v>3391</v>
      </c>
      <c r="C309" s="261" t="s">
        <v>7646</v>
      </c>
      <c r="D309" s="264" t="s">
        <v>7647</v>
      </c>
      <c r="E309" s="265" t="s">
        <v>7121</v>
      </c>
      <c r="F309" s="268" t="s">
        <v>7637</v>
      </c>
      <c r="G309" s="271">
        <f>IF(COUNTIF(H309:AU309,"&lt;&gt;")=0,"",SUMPRODUCT(((Recommendations[ImplStatus]="Implemented")+(Recommendations[ImplStatus]="Compensated"))*ISNUMBER(MATCH(Recommendations[Id],H309:AU309,0)))/COUNTIF(H309:AU309,"&lt;&gt;"))</f>
        <v>0</v>
      </c>
      <c r="H309" s="272" t="s">
        <v>1238</v>
      </c>
      <c r="I309" s="272" t="s">
        <v>1243</v>
      </c>
      <c r="J309" s="272" t="s">
        <v>2242</v>
      </c>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7576</v>
      </c>
      <c r="B310" s="260" t="s">
        <v>3391</v>
      </c>
      <c r="C310" s="261" t="s">
        <v>7648</v>
      </c>
      <c r="D310" s="264" t="s">
        <v>7649</v>
      </c>
      <c r="E310" s="265" t="s">
        <v>7121</v>
      </c>
      <c r="F310" s="268" t="s">
        <v>7637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7576</v>
      </c>
      <c r="B311" s="260" t="s">
        <v>3391</v>
      </c>
      <c r="C311" s="261" t="s">
        <v>7650</v>
      </c>
      <c r="D311" s="264" t="s">
        <v>7651</v>
      </c>
      <c r="E311" s="265" t="s">
        <v>7121</v>
      </c>
      <c r="F311" s="268" t="s">
        <v>7637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7576</v>
      </c>
      <c r="B312" s="260" t="s">
        <v>3391</v>
      </c>
      <c r="C312" s="261" t="s">
        <v>7652</v>
      </c>
      <c r="D312" s="264" t="s">
        <v>7653</v>
      </c>
      <c r="E312" s="265" t="s">
        <v>7121</v>
      </c>
      <c r="F312" s="268" t="s">
        <v>7637</v>
      </c>
      <c r="G312" s="271">
        <f>IF(COUNTIF(H312:AU312,"&lt;&gt;")=0,"",SUMPRODUCT(((Recommendations[ImplStatus]="Implemented")+(Recommendations[ImplStatus]="Compensated"))*ISNUMBER(MATCH(Recommendations[Id],H312:AU312,0)))/COUNTIF(H312:AU312,"&lt;&gt;"))</f>
        <v>0</v>
      </c>
      <c r="H312" s="272" t="s">
        <v>475</v>
      </c>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7576</v>
      </c>
      <c r="B313" s="260" t="s">
        <v>3391</v>
      </c>
      <c r="C313" s="261" t="s">
        <v>7654</v>
      </c>
      <c r="D313" s="264" t="s">
        <v>7655</v>
      </c>
      <c r="E313" s="265" t="s">
        <v>7054</v>
      </c>
      <c r="F313" s="268" t="s">
        <v>7637</v>
      </c>
      <c r="G313" s="271">
        <f>IF(COUNTIF(H313:AU313,"&lt;&gt;")=0,"",SUMPRODUCT(((Recommendations[ImplStatus]="Implemented")+(Recommendations[ImplStatus]="Compensated"))*ISNUMBER(MATCH(Recommendations[Id],H313:AU313,0)))/COUNTIF(H313:AU313,"&lt;&gt;"))</f>
        <v>0</v>
      </c>
      <c r="H313" s="272" t="s">
        <v>1208</v>
      </c>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7576</v>
      </c>
      <c r="B314" s="260" t="s">
        <v>3391</v>
      </c>
      <c r="C314" s="261" t="s">
        <v>7656</v>
      </c>
      <c r="D314" s="264" t="s">
        <v>7657</v>
      </c>
      <c r="E314" s="265" t="s">
        <v>7054</v>
      </c>
      <c r="F314" s="268" t="s">
        <v>7637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7576</v>
      </c>
      <c r="B315" s="260" t="s">
        <v>3391</v>
      </c>
      <c r="C315" s="261" t="s">
        <v>7658</v>
      </c>
      <c r="D315" s="264" t="s">
        <v>7659</v>
      </c>
      <c r="E315" s="265" t="s">
        <v>7054</v>
      </c>
      <c r="F315" s="268" t="s">
        <v>7637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7576</v>
      </c>
      <c r="B316" s="260" t="s">
        <v>3391</v>
      </c>
      <c r="C316" s="261" t="s">
        <v>7660</v>
      </c>
      <c r="D316" s="264" t="s">
        <v>7661</v>
      </c>
      <c r="E316" s="265" t="s">
        <v>7054</v>
      </c>
      <c r="F316" s="268" t="s">
        <v>7637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7576</v>
      </c>
      <c r="B317" s="260" t="s">
        <v>3391</v>
      </c>
      <c r="C317" s="261" t="s">
        <v>7662</v>
      </c>
      <c r="D317" s="264" t="s">
        <v>7663</v>
      </c>
      <c r="E317" s="265" t="s">
        <v>7121</v>
      </c>
      <c r="F317" s="268" t="s">
        <v>7595</v>
      </c>
      <c r="G317" s="271">
        <f>IF(COUNTIF(H317:AU317,"&lt;&gt;")=0,"",SUMPRODUCT(((Recommendations[ImplStatus]="Implemented")+(Recommendations[ImplStatus]="Compensated"))*ISNUMBER(MATCH(Recommendations[Id],H317:AU317,0)))/COUNTIF(H317:AU317,"&lt;&gt;"))</f>
        <v>0</v>
      </c>
      <c r="H317" s="272" t="s">
        <v>1035</v>
      </c>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7576</v>
      </c>
      <c r="B318" s="260" t="s">
        <v>3391</v>
      </c>
      <c r="C318" s="261" t="s">
        <v>7664</v>
      </c>
      <c r="D318" s="264" t="s">
        <v>7665</v>
      </c>
      <c r="E318" s="265" t="s">
        <v>7169</v>
      </c>
      <c r="F318" s="268" t="s">
        <v>7595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7576</v>
      </c>
      <c r="B319" s="260" t="s">
        <v>3391</v>
      </c>
      <c r="C319" s="261" t="s">
        <v>7666</v>
      </c>
      <c r="D319" s="264" t="s">
        <v>7667</v>
      </c>
      <c r="E319" s="265" t="s">
        <v>7169</v>
      </c>
      <c r="F319" s="268" t="s">
        <v>7595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7576</v>
      </c>
      <c r="B320" s="259" t="s">
        <v>7668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7576</v>
      </c>
      <c r="B321" s="260" t="s">
        <v>7668</v>
      </c>
      <c r="C321" s="261" t="s">
        <v>7669</v>
      </c>
      <c r="D321" s="264" t="s">
        <v>7670</v>
      </c>
      <c r="E321" s="265" t="s">
        <v>7054</v>
      </c>
      <c r="F321" s="268" t="s">
        <v>7671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7576</v>
      </c>
      <c r="B322" s="260" t="s">
        <v>7668</v>
      </c>
      <c r="C322" s="261" t="s">
        <v>7672</v>
      </c>
      <c r="D322" s="264" t="s">
        <v>7673</v>
      </c>
      <c r="E322" s="265" t="s">
        <v>7054</v>
      </c>
      <c r="F322" s="268" t="s">
        <v>7671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7576</v>
      </c>
      <c r="B323" s="260" t="s">
        <v>7668</v>
      </c>
      <c r="C323" s="261" t="s">
        <v>7674</v>
      </c>
      <c r="D323" s="264" t="s">
        <v>7675</v>
      </c>
      <c r="E323" s="265" t="s">
        <v>7054</v>
      </c>
      <c r="F323" s="268" t="s">
        <v>7671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7576</v>
      </c>
      <c r="B324" s="260" t="s">
        <v>7668</v>
      </c>
      <c r="C324" s="261" t="s">
        <v>7676</v>
      </c>
      <c r="D324" s="264" t="s">
        <v>7677</v>
      </c>
      <c r="E324" s="265" t="s">
        <v>7054</v>
      </c>
      <c r="F324" s="268" t="s">
        <v>7671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7576</v>
      </c>
      <c r="B325" s="260" t="s">
        <v>7668</v>
      </c>
      <c r="C325" s="261" t="s">
        <v>7678</v>
      </c>
      <c r="D325" s="264" t="s">
        <v>7679</v>
      </c>
      <c r="E325" s="265" t="s">
        <v>7054</v>
      </c>
      <c r="F325" s="268" t="s">
        <v>7671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7576</v>
      </c>
      <c r="B326" s="260" t="s">
        <v>7668</v>
      </c>
      <c r="C326" s="261" t="s">
        <v>7680</v>
      </c>
      <c r="D326" s="264" t="s">
        <v>7681</v>
      </c>
      <c r="E326" s="265" t="s">
        <v>7054</v>
      </c>
      <c r="F326" s="268" t="s">
        <v>7671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7576</v>
      </c>
      <c r="B327" s="260" t="s">
        <v>7668</v>
      </c>
      <c r="C327" s="261" t="s">
        <v>7682</v>
      </c>
      <c r="D327" s="264" t="s">
        <v>7683</v>
      </c>
      <c r="E327" s="265" t="s">
        <v>7054</v>
      </c>
      <c r="F327" s="268" t="s">
        <v>7671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7576</v>
      </c>
      <c r="B328" s="260" t="s">
        <v>7668</v>
      </c>
      <c r="C328" s="261" t="s">
        <v>7684</v>
      </c>
      <c r="D328" s="264" t="s">
        <v>7685</v>
      </c>
      <c r="E328" s="265" t="s">
        <v>7054</v>
      </c>
      <c r="F328" s="268" t="s">
        <v>7671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7576</v>
      </c>
      <c r="B329" s="260" t="s">
        <v>7668</v>
      </c>
      <c r="C329" s="261" t="s">
        <v>7686</v>
      </c>
      <c r="D329" s="264" t="s">
        <v>7687</v>
      </c>
      <c r="E329" s="265" t="s">
        <v>7054</v>
      </c>
      <c r="F329" s="268" t="s">
        <v>7671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7576</v>
      </c>
      <c r="B330" s="260" t="s">
        <v>7668</v>
      </c>
      <c r="C330" s="261" t="s">
        <v>7688</v>
      </c>
      <c r="D330" s="264" t="s">
        <v>7689</v>
      </c>
      <c r="E330" s="265" t="s">
        <v>7054</v>
      </c>
      <c r="F330" s="268" t="s">
        <v>7671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7576</v>
      </c>
      <c r="B331" s="260" t="s">
        <v>7668</v>
      </c>
      <c r="C331" s="261" t="s">
        <v>7690</v>
      </c>
      <c r="D331" s="264" t="s">
        <v>7691</v>
      </c>
      <c r="E331" s="265" t="s">
        <v>7054</v>
      </c>
      <c r="F331" s="268" t="s">
        <v>7671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7576</v>
      </c>
      <c r="B332" s="260" t="s">
        <v>7668</v>
      </c>
      <c r="C332" s="261" t="s">
        <v>7692</v>
      </c>
      <c r="D332" s="264" t="s">
        <v>7693</v>
      </c>
      <c r="E332" s="265" t="s">
        <v>7054</v>
      </c>
      <c r="F332" s="268" t="s">
        <v>7671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7576</v>
      </c>
      <c r="B333" s="260" t="s">
        <v>7668</v>
      </c>
      <c r="C333" s="261" t="s">
        <v>7694</v>
      </c>
      <c r="D333" s="264" t="s">
        <v>7695</v>
      </c>
      <c r="E333" s="265" t="s">
        <v>7054</v>
      </c>
      <c r="F333" s="268" t="s">
        <v>7671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7576</v>
      </c>
      <c r="B334" s="260" t="s">
        <v>7668</v>
      </c>
      <c r="C334" s="261" t="s">
        <v>7696</v>
      </c>
      <c r="D334" s="264" t="s">
        <v>7697</v>
      </c>
      <c r="E334" s="265" t="s">
        <v>7054</v>
      </c>
      <c r="F334" s="268" t="s">
        <v>7671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7576</v>
      </c>
      <c r="B335" s="260" t="s">
        <v>7668</v>
      </c>
      <c r="C335" s="261" t="s">
        <v>7698</v>
      </c>
      <c r="D335" s="264" t="s">
        <v>7699</v>
      </c>
      <c r="E335" s="265" t="s">
        <v>7054</v>
      </c>
      <c r="F335" s="268" t="s">
        <v>7671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7576</v>
      </c>
      <c r="B336" s="260" t="s">
        <v>7668</v>
      </c>
      <c r="C336" s="261" t="s">
        <v>7700</v>
      </c>
      <c r="D336" s="264" t="s">
        <v>7701</v>
      </c>
      <c r="E336" s="265" t="s">
        <v>7169</v>
      </c>
      <c r="F336" s="268" t="s">
        <v>7671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7576</v>
      </c>
      <c r="B337" s="260" t="s">
        <v>7668</v>
      </c>
      <c r="C337" s="261" t="s">
        <v>7702</v>
      </c>
      <c r="D337" s="264" t="s">
        <v>7703</v>
      </c>
      <c r="E337" s="265" t="s">
        <v>7169</v>
      </c>
      <c r="F337" s="268" t="s">
        <v>7671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7576</v>
      </c>
      <c r="B338" s="260" t="s">
        <v>7668</v>
      </c>
      <c r="C338" s="261" t="s">
        <v>7704</v>
      </c>
      <c r="D338" s="264" t="s">
        <v>7705</v>
      </c>
      <c r="E338" s="265" t="s">
        <v>7054</v>
      </c>
      <c r="F338" s="268" t="s">
        <v>7671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7576</v>
      </c>
      <c r="B339" s="260" t="s">
        <v>7668</v>
      </c>
      <c r="C339" s="261" t="s">
        <v>7706</v>
      </c>
      <c r="D339" s="264" t="s">
        <v>7707</v>
      </c>
      <c r="E339" s="265" t="s">
        <v>7054</v>
      </c>
      <c r="F339" s="268" t="s">
        <v>7671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7576</v>
      </c>
      <c r="B340" s="259" t="s">
        <v>7708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7576</v>
      </c>
      <c r="B341" s="260" t="s">
        <v>7708</v>
      </c>
      <c r="C341" s="261" t="s">
        <v>7709</v>
      </c>
      <c r="D341" s="264" t="s">
        <v>7710</v>
      </c>
      <c r="E341" s="265" t="s">
        <v>7025</v>
      </c>
      <c r="F341" s="268" t="s">
        <v>7595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7576</v>
      </c>
      <c r="B342" s="260" t="s">
        <v>7708</v>
      </c>
      <c r="C342" s="261" t="s">
        <v>7711</v>
      </c>
      <c r="D342" s="264" t="s">
        <v>7712</v>
      </c>
      <c r="E342" s="265" t="s">
        <v>7025</v>
      </c>
      <c r="F342" s="268" t="s">
        <v>7595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7576</v>
      </c>
      <c r="B343" s="260" t="s">
        <v>7708</v>
      </c>
      <c r="C343" s="261" t="s">
        <v>7713</v>
      </c>
      <c r="D343" s="264" t="s">
        <v>7714</v>
      </c>
      <c r="E343" s="265" t="s">
        <v>7121</v>
      </c>
      <c r="F343" s="268" t="s">
        <v>7715</v>
      </c>
      <c r="G343" s="271">
        <f>IF(COUNTIF(H343:AU343,"&lt;&gt;")=0,"",SUMPRODUCT(((Recommendations[ImplStatus]="Implemented")+(Recommendations[ImplStatus]="Compensated"))*ISNUMBER(MATCH(Recommendations[Id],H343:AU343,0)))/COUNTIF(H343:AU343,"&lt;&gt;"))</f>
        <v>0</v>
      </c>
      <c r="H343" s="272" t="s">
        <v>252</v>
      </c>
      <c r="I343" s="272" t="s">
        <v>296</v>
      </c>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7576</v>
      </c>
      <c r="B344" s="260" t="s">
        <v>7708</v>
      </c>
      <c r="C344" s="261" t="s">
        <v>7716</v>
      </c>
      <c r="D344" s="264" t="s">
        <v>7717</v>
      </c>
      <c r="E344" s="265" t="s">
        <v>7054</v>
      </c>
      <c r="F344" s="268" t="s">
        <v>7715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7576</v>
      </c>
      <c r="B345" s="260" t="s">
        <v>7708</v>
      </c>
      <c r="C345" s="261" t="s">
        <v>7718</v>
      </c>
      <c r="D345" s="264" t="s">
        <v>7719</v>
      </c>
      <c r="E345" s="265" t="s">
        <v>7054</v>
      </c>
      <c r="F345" s="268" t="s">
        <v>7715</v>
      </c>
      <c r="G345" s="271">
        <f>IF(COUNTIF(H345:AU345,"&lt;&gt;")=0,"",SUMPRODUCT(((Recommendations[ImplStatus]="Implemented")+(Recommendations[ImplStatus]="Compensated"))*ISNUMBER(MATCH(Recommendations[Id],H345:AU345,0)))/COUNTIF(H345:AU345,"&lt;&gt;"))</f>
        <v>0</v>
      </c>
      <c r="H345" s="272" t="s">
        <v>151</v>
      </c>
      <c r="I345" s="272" t="s">
        <v>1089</v>
      </c>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7576</v>
      </c>
      <c r="B346" s="260" t="s">
        <v>7708</v>
      </c>
      <c r="C346" s="261" t="s">
        <v>7720</v>
      </c>
      <c r="D346" s="264" t="s">
        <v>7721</v>
      </c>
      <c r="E346" s="265" t="s">
        <v>7054</v>
      </c>
      <c r="F346" s="268" t="s">
        <v>7715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7576</v>
      </c>
      <c r="B347" s="260" t="s">
        <v>7708</v>
      </c>
      <c r="C347" s="261" t="s">
        <v>7722</v>
      </c>
      <c r="D347" s="264" t="s">
        <v>7723</v>
      </c>
      <c r="E347" s="265" t="s">
        <v>7054</v>
      </c>
      <c r="F347" s="268" t="s">
        <v>7715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7576</v>
      </c>
      <c r="B348" s="260" t="s">
        <v>7708</v>
      </c>
      <c r="C348" s="261" t="s">
        <v>7724</v>
      </c>
      <c r="D348" s="264" t="s">
        <v>7725</v>
      </c>
      <c r="E348" s="265" t="s">
        <v>7054</v>
      </c>
      <c r="F348" s="268" t="s">
        <v>7715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7576</v>
      </c>
      <c r="B349" s="260" t="s">
        <v>7708</v>
      </c>
      <c r="C349" s="261" t="s">
        <v>7726</v>
      </c>
      <c r="D349" s="264" t="s">
        <v>7727</v>
      </c>
      <c r="E349" s="265" t="s">
        <v>7054</v>
      </c>
      <c r="F349" s="268" t="s">
        <v>7715</v>
      </c>
      <c r="G349" s="271">
        <f>IF(COUNTIF(H349:AU349,"&lt;&gt;")=0,"",SUMPRODUCT(((Recommendations[ImplStatus]="Implemented")+(Recommendations[ImplStatus]="Compensated"))*ISNUMBER(MATCH(Recommendations[Id],H349:AU349,0)))/COUNTIF(H349:AU349,"&lt;&gt;"))</f>
        <v>0</v>
      </c>
      <c r="H349" s="272" t="s">
        <v>84</v>
      </c>
      <c r="I349" s="272" t="s">
        <v>89</v>
      </c>
      <c r="J349" s="272" t="s">
        <v>161</v>
      </c>
      <c r="K349" s="272" t="s">
        <v>242</v>
      </c>
      <c r="L349" s="272" t="s">
        <v>247</v>
      </c>
      <c r="M349" s="272" t="s">
        <v>526</v>
      </c>
      <c r="N349" s="272" t="s">
        <v>628</v>
      </c>
      <c r="O349" s="272" t="s">
        <v>668</v>
      </c>
      <c r="P349" s="272" t="s">
        <v>753</v>
      </c>
      <c r="Q349" s="272" t="s">
        <v>986</v>
      </c>
      <c r="R349" s="272" t="s">
        <v>1069</v>
      </c>
      <c r="S349" s="272" t="s">
        <v>1128</v>
      </c>
      <c r="T349" s="272" t="s">
        <v>1258</v>
      </c>
      <c r="U349" s="272" t="s">
        <v>1328</v>
      </c>
      <c r="V349" s="272" t="s">
        <v>2095</v>
      </c>
      <c r="W349" s="272" t="s">
        <v>2105</v>
      </c>
      <c r="X349" s="272" t="s">
        <v>2232</v>
      </c>
      <c r="Y349" s="272" t="s">
        <v>2252</v>
      </c>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7576</v>
      </c>
      <c r="B350" s="260" t="s">
        <v>7708</v>
      </c>
      <c r="C350" s="261" t="s">
        <v>7728</v>
      </c>
      <c r="D350" s="264" t="s">
        <v>7729</v>
      </c>
      <c r="E350" s="265" t="s">
        <v>7025</v>
      </c>
      <c r="F350" s="268" t="s">
        <v>7715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7576</v>
      </c>
      <c r="B351" s="260" t="s">
        <v>7708</v>
      </c>
      <c r="C351" s="261" t="s">
        <v>7730</v>
      </c>
      <c r="D351" s="264" t="s">
        <v>7731</v>
      </c>
      <c r="E351" s="265" t="s">
        <v>7025</v>
      </c>
      <c r="F351" s="268" t="s">
        <v>7715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7576</v>
      </c>
      <c r="B352" s="260" t="s">
        <v>7708</v>
      </c>
      <c r="C352" s="261" t="s">
        <v>7732</v>
      </c>
      <c r="D352" s="264" t="s">
        <v>7733</v>
      </c>
      <c r="E352" s="265" t="s">
        <v>7025</v>
      </c>
      <c r="F352" s="268" t="s">
        <v>7715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7576</v>
      </c>
      <c r="B353" s="260" t="s">
        <v>7708</v>
      </c>
      <c r="C353" s="261" t="s">
        <v>7734</v>
      </c>
      <c r="D353" s="264" t="s">
        <v>7735</v>
      </c>
      <c r="E353" s="265" t="s">
        <v>7121</v>
      </c>
      <c r="F353" s="268" t="s">
        <v>7595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7576</v>
      </c>
      <c r="B354" s="259" t="s">
        <v>7736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7576</v>
      </c>
      <c r="B355" s="260" t="s">
        <v>7736</v>
      </c>
      <c r="C355" s="261" t="s">
        <v>7737</v>
      </c>
      <c r="D355" s="264" t="s">
        <v>7738</v>
      </c>
      <c r="E355" s="265" t="s">
        <v>7121</v>
      </c>
      <c r="F355" s="268" t="s">
        <v>7739</v>
      </c>
      <c r="G355" s="271">
        <f>IF(COUNTIF(H355:AU355,"&lt;&gt;")=0,"",SUMPRODUCT(((Recommendations[ImplStatus]="Implemented")+(Recommendations[ImplStatus]="Compensated"))*ISNUMBER(MATCH(Recommendations[Id],H355:AU355,0)))/COUNTIF(H355:AU355,"&lt;&gt;"))</f>
        <v>0</v>
      </c>
      <c r="H355" s="272" t="s">
        <v>227</v>
      </c>
      <c r="I355" s="272" t="s">
        <v>1118</v>
      </c>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7576</v>
      </c>
      <c r="B356" s="260" t="s">
        <v>7736</v>
      </c>
      <c r="C356" s="261" t="s">
        <v>7740</v>
      </c>
      <c r="D356" s="264" t="s">
        <v>7741</v>
      </c>
      <c r="E356" s="265" t="s">
        <v>7121</v>
      </c>
      <c r="F356" s="268" t="s">
        <v>7739</v>
      </c>
      <c r="G356" s="271">
        <f>IF(COUNTIF(H356:AU356,"&lt;&gt;")=0,"",SUMPRODUCT(((Recommendations[ImplStatus]="Implemented")+(Recommendations[ImplStatus]="Compensated"))*ISNUMBER(MATCH(Recommendations[Id],H356:AU356,0)))/COUNTIF(H356:AU356,"&lt;&gt;"))</f>
        <v>0</v>
      </c>
      <c r="H356" s="272" t="s">
        <v>167</v>
      </c>
      <c r="I356" s="272" t="s">
        <v>222</v>
      </c>
      <c r="J356" s="272" t="s">
        <v>480</v>
      </c>
      <c r="K356" s="272" t="s">
        <v>1020</v>
      </c>
      <c r="L356" s="272" t="s">
        <v>1108</v>
      </c>
      <c r="M356" s="272" t="s">
        <v>1218</v>
      </c>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7576</v>
      </c>
      <c r="B357" s="260" t="s">
        <v>7736</v>
      </c>
      <c r="C357" s="261" t="s">
        <v>7742</v>
      </c>
      <c r="D357" s="264" t="s">
        <v>7743</v>
      </c>
      <c r="E357" s="265" t="s">
        <v>7169</v>
      </c>
      <c r="F357" s="268" t="s">
        <v>7739</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7576</v>
      </c>
      <c r="B358" s="260" t="s">
        <v>7736</v>
      </c>
      <c r="C358" s="261" t="s">
        <v>7744</v>
      </c>
      <c r="D358" s="264" t="s">
        <v>7745</v>
      </c>
      <c r="E358" s="265" t="s">
        <v>7169</v>
      </c>
      <c r="F358" s="268" t="s">
        <v>7739</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7576</v>
      </c>
      <c r="B359" s="260" t="s">
        <v>7736</v>
      </c>
      <c r="C359" s="261" t="s">
        <v>7746</v>
      </c>
      <c r="D359" s="264" t="s">
        <v>7747</v>
      </c>
      <c r="E359" s="265" t="s">
        <v>7169</v>
      </c>
      <c r="F359" s="268" t="s">
        <v>7739</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7576</v>
      </c>
      <c r="B360" s="260" t="s">
        <v>7736</v>
      </c>
      <c r="C360" s="261" t="s">
        <v>7748</v>
      </c>
      <c r="D360" s="264" t="s">
        <v>7749</v>
      </c>
      <c r="E360" s="265" t="s">
        <v>7121</v>
      </c>
      <c r="F360" s="268" t="s">
        <v>7739</v>
      </c>
      <c r="G360" s="271">
        <f>IF(COUNTIF(H360:AU360,"&lt;&gt;")=0,"",SUMPRODUCT(((Recommendations[ImplStatus]="Implemented")+(Recommendations[ImplStatus]="Compensated"))*ISNUMBER(MATCH(Recommendations[Id],H360:AU360,0)))/COUNTIF(H360:AU360,"&lt;&gt;"))</f>
        <v>0</v>
      </c>
      <c r="H360" s="272" t="s">
        <v>222</v>
      </c>
      <c r="I360" s="272" t="s">
        <v>436</v>
      </c>
      <c r="J360" s="272" t="s">
        <v>990</v>
      </c>
      <c r="K360" s="272" t="s">
        <v>1108</v>
      </c>
      <c r="L360" s="272" t="s">
        <v>1399</v>
      </c>
      <c r="M360" s="272" t="s">
        <v>1548</v>
      </c>
      <c r="N360" s="272" t="s">
        <v>1676</v>
      </c>
      <c r="O360" s="272" t="s">
        <v>1802</v>
      </c>
      <c r="P360" s="272" t="s">
        <v>1935</v>
      </c>
      <c r="Q360" s="272" t="s">
        <v>2041</v>
      </c>
      <c r="R360" s="272" t="s">
        <v>2136</v>
      </c>
      <c r="S360" s="272" t="s">
        <v>2141</v>
      </c>
      <c r="T360" s="272" t="s">
        <v>2227</v>
      </c>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7576</v>
      </c>
      <c r="B361" s="260" t="s">
        <v>7736</v>
      </c>
      <c r="C361" s="261" t="s">
        <v>7750</v>
      </c>
      <c r="D361" s="264" t="s">
        <v>7751</v>
      </c>
      <c r="E361" s="265" t="s">
        <v>7054</v>
      </c>
      <c r="F361" s="268" t="s">
        <v>7739</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7576</v>
      </c>
      <c r="B362" s="260" t="s">
        <v>7736</v>
      </c>
      <c r="C362" s="261" t="s">
        <v>7752</v>
      </c>
      <c r="D362" s="264" t="s">
        <v>7753</v>
      </c>
      <c r="E362" s="265" t="s">
        <v>7169</v>
      </c>
      <c r="F362" s="268" t="s">
        <v>7739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7576</v>
      </c>
      <c r="B363" s="260" t="s">
        <v>7736</v>
      </c>
      <c r="C363" s="261" t="s">
        <v>7754</v>
      </c>
      <c r="D363" s="264" t="s">
        <v>7755</v>
      </c>
      <c r="E363" s="265" t="s">
        <v>7169</v>
      </c>
      <c r="F363" s="268" t="s">
        <v>7739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7576</v>
      </c>
      <c r="B364" s="260" t="s">
        <v>7736</v>
      </c>
      <c r="C364" s="261" t="s">
        <v>7756</v>
      </c>
      <c r="D364" s="264" t="s">
        <v>7757</v>
      </c>
      <c r="E364" s="265" t="s">
        <v>7169</v>
      </c>
      <c r="F364" s="268" t="s">
        <v>7739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7576</v>
      </c>
      <c r="B365" s="260" t="s">
        <v>7736</v>
      </c>
      <c r="C365" s="261" t="s">
        <v>7758</v>
      </c>
      <c r="D365" s="264" t="s">
        <v>7759</v>
      </c>
      <c r="E365" s="265" t="s">
        <v>7169</v>
      </c>
      <c r="F365" s="268" t="s">
        <v>7739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7576</v>
      </c>
      <c r="B366" s="260" t="s">
        <v>7736</v>
      </c>
      <c r="C366" s="261" t="s">
        <v>7760</v>
      </c>
      <c r="D366" s="264" t="s">
        <v>7761</v>
      </c>
      <c r="E366" s="265" t="s">
        <v>7169</v>
      </c>
      <c r="F366" s="268" t="s">
        <v>7739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7576</v>
      </c>
      <c r="B367" s="260" t="s">
        <v>7736</v>
      </c>
      <c r="C367" s="261" t="s">
        <v>7762</v>
      </c>
      <c r="D367" s="264" t="s">
        <v>7763</v>
      </c>
      <c r="E367" s="265" t="s">
        <v>7169</v>
      </c>
      <c r="F367" s="268" t="s">
        <v>7739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7576</v>
      </c>
      <c r="B368" s="260" t="s">
        <v>7736</v>
      </c>
      <c r="C368" s="261" t="s">
        <v>7764</v>
      </c>
      <c r="D368" s="264" t="s">
        <v>7765</v>
      </c>
      <c r="E368" s="265" t="s">
        <v>7169</v>
      </c>
      <c r="F368" s="268" t="s">
        <v>7739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7576</v>
      </c>
      <c r="B369" s="260" t="s">
        <v>7736</v>
      </c>
      <c r="C369" s="261" t="s">
        <v>7766</v>
      </c>
      <c r="D369" s="264" t="s">
        <v>7767</v>
      </c>
      <c r="E369" s="265" t="s">
        <v>7169</v>
      </c>
      <c r="F369" s="268" t="s">
        <v>7739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7768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7768</v>
      </c>
      <c r="B371" s="259" t="s">
        <v>7769</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7768</v>
      </c>
      <c r="B372" s="260" t="s">
        <v>7769</v>
      </c>
      <c r="C372" s="261" t="s">
        <v>7770</v>
      </c>
      <c r="D372" s="264" t="s">
        <v>7771</v>
      </c>
      <c r="E372" s="265" t="s">
        <v>7025</v>
      </c>
      <c r="F372" s="268" t="s">
        <v>7772</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7768</v>
      </c>
      <c r="B373" s="260" t="s">
        <v>7769</v>
      </c>
      <c r="C373" s="261" t="s">
        <v>7773</v>
      </c>
      <c r="D373" s="264" t="s">
        <v>7774</v>
      </c>
      <c r="E373" s="265" t="s">
        <v>7025</v>
      </c>
      <c r="F373" s="268" t="s">
        <v>7775</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7768</v>
      </c>
      <c r="B374" s="260" t="s">
        <v>7769</v>
      </c>
      <c r="C374" s="261" t="s">
        <v>7776</v>
      </c>
      <c r="D374" s="264" t="s">
        <v>7777</v>
      </c>
      <c r="E374" s="265" t="s">
        <v>7054</v>
      </c>
      <c r="F374" s="268" t="s">
        <v>7775</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7768</v>
      </c>
      <c r="B375" s="260" t="s">
        <v>7769</v>
      </c>
      <c r="C375" s="261" t="s">
        <v>7778</v>
      </c>
      <c r="D375" s="264" t="s">
        <v>7779</v>
      </c>
      <c r="E375" s="265" t="s">
        <v>7054</v>
      </c>
      <c r="F375" s="268" t="s">
        <v>7775</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7768</v>
      </c>
      <c r="B376" s="260" t="s">
        <v>7769</v>
      </c>
      <c r="C376" s="261" t="s">
        <v>7780</v>
      </c>
      <c r="D376" s="264" t="s">
        <v>7781</v>
      </c>
      <c r="E376" s="265" t="s">
        <v>7054</v>
      </c>
      <c r="F376" s="268" t="s">
        <v>7637</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7768</v>
      </c>
      <c r="B377" s="260" t="s">
        <v>7769</v>
      </c>
      <c r="C377" s="261" t="s">
        <v>7782</v>
      </c>
      <c r="D377" s="264" t="s">
        <v>7783</v>
      </c>
      <c r="E377" s="265" t="s">
        <v>7121</v>
      </c>
      <c r="F377" s="268" t="s">
        <v>7595</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7768</v>
      </c>
      <c r="B378" s="260" t="s">
        <v>7769</v>
      </c>
      <c r="C378" s="261" t="s">
        <v>7784</v>
      </c>
      <c r="D378" s="264" t="s">
        <v>7785</v>
      </c>
      <c r="E378" s="265" t="s">
        <v>7121</v>
      </c>
      <c r="F378" s="268" t="s">
        <v>7775</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7768</v>
      </c>
      <c r="B379" s="260" t="s">
        <v>7769</v>
      </c>
      <c r="C379" s="261" t="s">
        <v>7786</v>
      </c>
      <c r="D379" s="264" t="s">
        <v>7787</v>
      </c>
      <c r="E379" s="265" t="s">
        <v>7121</v>
      </c>
      <c r="F379" s="268" t="s">
        <v>7772</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7768</v>
      </c>
      <c r="B380" s="260" t="s">
        <v>7769</v>
      </c>
      <c r="C380" s="261" t="s">
        <v>7788</v>
      </c>
      <c r="D380" s="264" t="s">
        <v>7789</v>
      </c>
      <c r="E380" s="265" t="s">
        <v>7121</v>
      </c>
      <c r="F380" s="268" t="s">
        <v>7772</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7768</v>
      </c>
      <c r="B381" s="260" t="s">
        <v>7769</v>
      </c>
      <c r="C381" s="261" t="s">
        <v>7790</v>
      </c>
      <c r="D381" s="264" t="s">
        <v>7791</v>
      </c>
      <c r="E381" s="265" t="s">
        <v>7121</v>
      </c>
      <c r="F381" s="268" t="s">
        <v>7772</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7768</v>
      </c>
      <c r="B382" s="260" t="s">
        <v>7769</v>
      </c>
      <c r="C382" s="261" t="s">
        <v>7792</v>
      </c>
      <c r="D382" s="264" t="s">
        <v>7793</v>
      </c>
      <c r="E382" s="265" t="s">
        <v>7169</v>
      </c>
      <c r="F382" s="268" t="s">
        <v>7772</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7768</v>
      </c>
      <c r="B383" s="260" t="s">
        <v>7769</v>
      </c>
      <c r="C383" s="261" t="s">
        <v>7794</v>
      </c>
      <c r="D383" s="264" t="s">
        <v>7795</v>
      </c>
      <c r="E383" s="265" t="s">
        <v>7169</v>
      </c>
      <c r="F383" s="268" t="s">
        <v>7772</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7768</v>
      </c>
      <c r="B384" s="260" t="s">
        <v>7769</v>
      </c>
      <c r="C384" s="261" t="s">
        <v>7796</v>
      </c>
      <c r="D384" s="264" t="s">
        <v>7797</v>
      </c>
      <c r="E384" s="265" t="s">
        <v>7169</v>
      </c>
      <c r="F384" s="268" t="s">
        <v>7772</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7768</v>
      </c>
      <c r="B385" s="260" t="s">
        <v>7769</v>
      </c>
      <c r="C385" s="261" t="s">
        <v>7798</v>
      </c>
      <c r="D385" s="264" t="s">
        <v>7799</v>
      </c>
      <c r="E385" s="265" t="s">
        <v>7121</v>
      </c>
      <c r="F385" s="268" t="s">
        <v>7772</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7768</v>
      </c>
      <c r="B386" s="259" t="s">
        <v>7800</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7768</v>
      </c>
      <c r="B387" s="260" t="s">
        <v>7800</v>
      </c>
      <c r="C387" s="261" t="s">
        <v>7801</v>
      </c>
      <c r="D387" s="264" t="s">
        <v>7802</v>
      </c>
      <c r="E387" s="265" t="s">
        <v>7025</v>
      </c>
      <c r="F387" s="268" t="s">
        <v>7803</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7768</v>
      </c>
      <c r="B388" s="260" t="s">
        <v>7800</v>
      </c>
      <c r="C388" s="261" t="s">
        <v>7804</v>
      </c>
      <c r="D388" s="264" t="s">
        <v>7805</v>
      </c>
      <c r="E388" s="265" t="s">
        <v>7025</v>
      </c>
      <c r="F388" s="268" t="s">
        <v>7803</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7768</v>
      </c>
      <c r="B389" s="260" t="s">
        <v>7800</v>
      </c>
      <c r="C389" s="261" t="s">
        <v>7806</v>
      </c>
      <c r="D389" s="264" t="s">
        <v>7807</v>
      </c>
      <c r="E389" s="265" t="s">
        <v>7304</v>
      </c>
      <c r="F389" s="268" t="s">
        <v>7803</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7768</v>
      </c>
      <c r="B390" s="260" t="s">
        <v>7800</v>
      </c>
      <c r="C390" s="261" t="s">
        <v>7808</v>
      </c>
      <c r="D390" s="264" t="s">
        <v>7809</v>
      </c>
      <c r="E390" s="265" t="s">
        <v>7121</v>
      </c>
      <c r="F390" s="268" t="s">
        <v>7803</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7768</v>
      </c>
      <c r="B391" s="260" t="s">
        <v>7800</v>
      </c>
      <c r="C391" s="261" t="s">
        <v>7810</v>
      </c>
      <c r="D391" s="264" t="s">
        <v>7811</v>
      </c>
      <c r="E391" s="265" t="s">
        <v>7304</v>
      </c>
      <c r="F391" s="268" t="s">
        <v>7803</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7768</v>
      </c>
      <c r="B392" s="260" t="s">
        <v>7800</v>
      </c>
      <c r="C392" s="261" t="s">
        <v>7812</v>
      </c>
      <c r="D392" s="264" t="s">
        <v>7813</v>
      </c>
      <c r="E392" s="265" t="s">
        <v>7054</v>
      </c>
      <c r="F392" s="268" t="s">
        <v>7803</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7768</v>
      </c>
      <c r="B393" s="260" t="s">
        <v>7800</v>
      </c>
      <c r="C393" s="261" t="s">
        <v>7814</v>
      </c>
      <c r="D393" s="264" t="s">
        <v>7815</v>
      </c>
      <c r="E393" s="265" t="s">
        <v>7054</v>
      </c>
      <c r="F393" s="268" t="s">
        <v>7803</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7768</v>
      </c>
      <c r="B394" s="260" t="s">
        <v>7800</v>
      </c>
      <c r="C394" s="261" t="s">
        <v>7816</v>
      </c>
      <c r="D394" s="264" t="s">
        <v>7817</v>
      </c>
      <c r="E394" s="265" t="s">
        <v>7304</v>
      </c>
      <c r="F394" s="268" t="s">
        <v>7803</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7768</v>
      </c>
      <c r="B395" s="260" t="s">
        <v>7800</v>
      </c>
      <c r="C395" s="261" t="s">
        <v>7818</v>
      </c>
      <c r="D395" s="264" t="s">
        <v>7819</v>
      </c>
      <c r="E395" s="265" t="s">
        <v>7121</v>
      </c>
      <c r="F395" s="268" t="s">
        <v>7803</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7768</v>
      </c>
      <c r="B396" s="260" t="s">
        <v>7800</v>
      </c>
      <c r="C396" s="261" t="s">
        <v>7820</v>
      </c>
      <c r="D396" s="264" t="s">
        <v>7821</v>
      </c>
      <c r="E396" s="265" t="s">
        <v>7304</v>
      </c>
      <c r="F396" s="268" t="s">
        <v>7803</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7768</v>
      </c>
      <c r="B397" s="260" t="s">
        <v>7800</v>
      </c>
      <c r="C397" s="261" t="s">
        <v>7822</v>
      </c>
      <c r="D397" s="264" t="s">
        <v>7823</v>
      </c>
      <c r="E397" s="265" t="s">
        <v>7054</v>
      </c>
      <c r="F397" s="268" t="s">
        <v>7803</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7768</v>
      </c>
      <c r="B398" s="260" t="s">
        <v>7800</v>
      </c>
      <c r="C398" s="261" t="s">
        <v>7824</v>
      </c>
      <c r="D398" s="264" t="s">
        <v>7825</v>
      </c>
      <c r="E398" s="265" t="s">
        <v>7169</v>
      </c>
      <c r="F398" s="268" t="s">
        <v>7803</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7768</v>
      </c>
      <c r="B399" s="260" t="s">
        <v>7800</v>
      </c>
      <c r="C399" s="261" t="s">
        <v>7826</v>
      </c>
      <c r="D399" s="264" t="s">
        <v>7827</v>
      </c>
      <c r="E399" s="265" t="s">
        <v>7304</v>
      </c>
      <c r="F399" s="268" t="s">
        <v>7803</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7768</v>
      </c>
      <c r="B400" s="260" t="s">
        <v>7800</v>
      </c>
      <c r="C400" s="261" t="s">
        <v>7828</v>
      </c>
      <c r="D400" s="264" t="s">
        <v>7829</v>
      </c>
      <c r="E400" s="265" t="s">
        <v>7304</v>
      </c>
      <c r="F400" s="268" t="s">
        <v>7803</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7768</v>
      </c>
      <c r="B401" s="260" t="s">
        <v>7800</v>
      </c>
      <c r="C401" s="261" t="s">
        <v>7830</v>
      </c>
      <c r="D401" s="264" t="s">
        <v>7831</v>
      </c>
      <c r="E401" s="265" t="s">
        <v>7054</v>
      </c>
      <c r="F401" s="268" t="s">
        <v>7803</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7768</v>
      </c>
      <c r="B402" s="260" t="s">
        <v>7800</v>
      </c>
      <c r="C402" s="261" t="s">
        <v>7832</v>
      </c>
      <c r="D402" s="264" t="s">
        <v>7833</v>
      </c>
      <c r="E402" s="265" t="s">
        <v>7054</v>
      </c>
      <c r="F402" s="268" t="s">
        <v>7803</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7768</v>
      </c>
      <c r="B403" s="260" t="s">
        <v>7800</v>
      </c>
      <c r="C403" s="261" t="s">
        <v>7834</v>
      </c>
      <c r="D403" s="264" t="s">
        <v>7835</v>
      </c>
      <c r="E403" s="265" t="s">
        <v>7054</v>
      </c>
      <c r="F403" s="268" t="s">
        <v>7803</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7768</v>
      </c>
      <c r="B404" s="260" t="s">
        <v>7800</v>
      </c>
      <c r="C404" s="261" t="s">
        <v>7836</v>
      </c>
      <c r="D404" s="264" t="s">
        <v>7837</v>
      </c>
      <c r="E404" s="265" t="s">
        <v>7169</v>
      </c>
      <c r="F404" s="268" t="s">
        <v>7803</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7768</v>
      </c>
      <c r="B405" s="260" t="s">
        <v>7800</v>
      </c>
      <c r="C405" s="261" t="s">
        <v>7838</v>
      </c>
      <c r="D405" s="264" t="s">
        <v>7839</v>
      </c>
      <c r="E405" s="265" t="s">
        <v>7169</v>
      </c>
      <c r="F405" s="268" t="s">
        <v>7803</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7768</v>
      </c>
      <c r="B406" s="260" t="s">
        <v>7800</v>
      </c>
      <c r="C406" s="261" t="s">
        <v>7840</v>
      </c>
      <c r="D406" s="264" t="s">
        <v>7841</v>
      </c>
      <c r="E406" s="265" t="s">
        <v>7169</v>
      </c>
      <c r="F406" s="268" t="s">
        <v>7842</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7768</v>
      </c>
      <c r="B407" s="260" t="s">
        <v>7800</v>
      </c>
      <c r="C407" s="261" t="s">
        <v>7843</v>
      </c>
      <c r="D407" s="264" t="s">
        <v>7844</v>
      </c>
      <c r="E407" s="265" t="s">
        <v>7169</v>
      </c>
      <c r="F407" s="268" t="s">
        <v>7803</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7768</v>
      </c>
      <c r="B408" s="260" t="s">
        <v>7800</v>
      </c>
      <c r="C408" s="261" t="s">
        <v>7845</v>
      </c>
      <c r="D408" s="264" t="s">
        <v>7846</v>
      </c>
      <c r="E408" s="265" t="s">
        <v>7169</v>
      </c>
      <c r="F408" s="268" t="s">
        <v>7803</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7768</v>
      </c>
      <c r="B409" s="260" t="s">
        <v>7800</v>
      </c>
      <c r="C409" s="261" t="s">
        <v>7847</v>
      </c>
      <c r="D409" s="264" t="s">
        <v>7848</v>
      </c>
      <c r="E409" s="265" t="s">
        <v>7169</v>
      </c>
      <c r="F409" s="268" t="s">
        <v>7849</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7768</v>
      </c>
      <c r="B410" s="259" t="s">
        <v>7850</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7768</v>
      </c>
      <c r="B411" s="260" t="s">
        <v>7850</v>
      </c>
      <c r="C411" s="261" t="s">
        <v>7851</v>
      </c>
      <c r="D411" s="264" t="s">
        <v>7852</v>
      </c>
      <c r="E411" s="265" t="s">
        <v>7025</v>
      </c>
      <c r="F411" s="268" t="s">
        <v>7775</v>
      </c>
      <c r="G411" s="271">
        <f>IF(COUNTIF(H411:AU411,"&lt;&gt;")=0,"",SUMPRODUCT(((Recommendations[ImplStatus]="Implemented")+(Recommendations[ImplStatus]="Compensated"))*ISNUMBER(MATCH(Recommendations[Id],H411:AU411,0)))/COUNTIF(H411:AU411,"&lt;&gt;"))</f>
        <v>0</v>
      </c>
      <c r="H411" s="272" t="s">
        <v>1178</v>
      </c>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7768</v>
      </c>
      <c r="B412" s="260" t="s">
        <v>7850</v>
      </c>
      <c r="C412" s="261" t="s">
        <v>7853</v>
      </c>
      <c r="D412" s="264" t="s">
        <v>7854</v>
      </c>
      <c r="E412" s="265" t="s">
        <v>7025</v>
      </c>
      <c r="F412" s="268" t="s">
        <v>7775</v>
      </c>
      <c r="G412" s="271">
        <f>IF(COUNTIF(H412:AU412,"&lt;&gt;")=0,"",SUMPRODUCT(((Recommendations[ImplStatus]="Implemented")+(Recommendations[ImplStatus]="Compensated"))*ISNUMBER(MATCH(Recommendations[Id],H412:AU412,0)))/COUNTIF(H412:AU412,"&lt;&gt;"))</f>
        <v>0</v>
      </c>
      <c r="H412" s="272" t="s">
        <v>291</v>
      </c>
      <c r="I412" s="272" t="s">
        <v>1213</v>
      </c>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7768</v>
      </c>
      <c r="B413" s="260" t="s">
        <v>7850</v>
      </c>
      <c r="C413" s="261" t="s">
        <v>7855</v>
      </c>
      <c r="D413" s="264" t="s">
        <v>7856</v>
      </c>
      <c r="E413" s="265" t="s">
        <v>7025</v>
      </c>
      <c r="F413" s="268" t="s">
        <v>7775</v>
      </c>
      <c r="G413" s="271">
        <f>IF(COUNTIF(H413:AU413,"&lt;&gt;")=0,"",SUMPRODUCT(((Recommendations[ImplStatus]="Implemented")+(Recommendations[ImplStatus]="Compensated"))*ISNUMBER(MATCH(Recommendations[Id],H413:AU413,0)))/COUNTIF(H413:AU413,"&lt;&gt;"))</f>
        <v>0</v>
      </c>
      <c r="H413" s="272" t="s">
        <v>286</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7768</v>
      </c>
      <c r="B414" s="260" t="s">
        <v>7850</v>
      </c>
      <c r="C414" s="261" t="s">
        <v>7857</v>
      </c>
      <c r="D414" s="264" t="s">
        <v>7858</v>
      </c>
      <c r="E414" s="265" t="s">
        <v>7025</v>
      </c>
      <c r="F414" s="268" t="s">
        <v>7775</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7768</v>
      </c>
      <c r="B415" s="260" t="s">
        <v>7850</v>
      </c>
      <c r="C415" s="261" t="s">
        <v>7859</v>
      </c>
      <c r="D415" s="264" t="s">
        <v>7860</v>
      </c>
      <c r="E415" s="265" t="s">
        <v>7054</v>
      </c>
      <c r="F415" s="268" t="s">
        <v>7775</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7768</v>
      </c>
      <c r="B416" s="260" t="s">
        <v>7850</v>
      </c>
      <c r="C416" s="261" t="s">
        <v>7861</v>
      </c>
      <c r="D416" s="264" t="s">
        <v>7862</v>
      </c>
      <c r="E416" s="265" t="s">
        <v>7054</v>
      </c>
      <c r="F416" s="268" t="s">
        <v>7863</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7768</v>
      </c>
      <c r="B417" s="260" t="s">
        <v>7850</v>
      </c>
      <c r="C417" s="261" t="s">
        <v>7864</v>
      </c>
      <c r="D417" s="264" t="s">
        <v>7865</v>
      </c>
      <c r="E417" s="265" t="s">
        <v>7054</v>
      </c>
      <c r="F417" s="268" t="s">
        <v>7863</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7768</v>
      </c>
      <c r="B418" s="260" t="s">
        <v>7850</v>
      </c>
      <c r="C418" s="261" t="s">
        <v>7866</v>
      </c>
      <c r="D418" s="264" t="s">
        <v>7867</v>
      </c>
      <c r="E418" s="265" t="s">
        <v>7304</v>
      </c>
      <c r="F418" s="268" t="s">
        <v>7863</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7768</v>
      </c>
      <c r="B419" s="260" t="s">
        <v>7850</v>
      </c>
      <c r="C419" s="261" t="s">
        <v>7868</v>
      </c>
      <c r="D419" s="264" t="s">
        <v>7869</v>
      </c>
      <c r="E419" s="265" t="s">
        <v>7054</v>
      </c>
      <c r="F419" s="268" t="s">
        <v>7863</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7768</v>
      </c>
      <c r="B420" s="260" t="s">
        <v>7850</v>
      </c>
      <c r="C420" s="261" t="s">
        <v>7870</v>
      </c>
      <c r="D420" s="264" t="s">
        <v>7871</v>
      </c>
      <c r="E420" s="265" t="s">
        <v>7304</v>
      </c>
      <c r="F420" s="268" t="s">
        <v>7863</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7768</v>
      </c>
      <c r="B421" s="260" t="s">
        <v>7850</v>
      </c>
      <c r="C421" s="261" t="s">
        <v>7872</v>
      </c>
      <c r="D421" s="264" t="s">
        <v>7873</v>
      </c>
      <c r="E421" s="265" t="s">
        <v>7304</v>
      </c>
      <c r="F421" s="268" t="s">
        <v>7863</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7768</v>
      </c>
      <c r="B422" s="260" t="s">
        <v>7850</v>
      </c>
      <c r="C422" s="261" t="s">
        <v>7874</v>
      </c>
      <c r="D422" s="264" t="s">
        <v>7875</v>
      </c>
      <c r="E422" s="265" t="s">
        <v>7054</v>
      </c>
      <c r="F422" s="268" t="s">
        <v>7863</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7768</v>
      </c>
      <c r="B423" s="260" t="s">
        <v>7850</v>
      </c>
      <c r="C423" s="261" t="s">
        <v>7876</v>
      </c>
      <c r="D423" s="264" t="s">
        <v>7877</v>
      </c>
      <c r="E423" s="265" t="s">
        <v>7054</v>
      </c>
      <c r="F423" s="268" t="s">
        <v>7863</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7878</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7878</v>
      </c>
      <c r="B425" s="259" t="s">
        <v>7879</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7878</v>
      </c>
      <c r="B426" s="260" t="s">
        <v>7879</v>
      </c>
      <c r="C426" s="261" t="s">
        <v>7880</v>
      </c>
      <c r="D426" s="264" t="s">
        <v>7881</v>
      </c>
      <c r="E426" s="265" t="s">
        <v>7025</v>
      </c>
      <c r="F426" s="268" t="s">
        <v>7842</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7878</v>
      </c>
      <c r="B427" s="260" t="s">
        <v>7879</v>
      </c>
      <c r="C427" s="261" t="s">
        <v>7882</v>
      </c>
      <c r="D427" s="264" t="s">
        <v>7883</v>
      </c>
      <c r="E427" s="265" t="s">
        <v>7025</v>
      </c>
      <c r="F427" s="268" t="s">
        <v>7842</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7878</v>
      </c>
      <c r="B428" s="260" t="s">
        <v>7879</v>
      </c>
      <c r="C428" s="261" t="s">
        <v>7884</v>
      </c>
      <c r="D428" s="264" t="s">
        <v>7885</v>
      </c>
      <c r="E428" s="265" t="s">
        <v>7304</v>
      </c>
      <c r="F428" s="268" t="s">
        <v>7842</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7878</v>
      </c>
      <c r="B429" s="260" t="s">
        <v>7879</v>
      </c>
      <c r="C429" s="261" t="s">
        <v>7886</v>
      </c>
      <c r="D429" s="264" t="s">
        <v>7887</v>
      </c>
      <c r="E429" s="265" t="s">
        <v>7054</v>
      </c>
      <c r="F429" s="268" t="s">
        <v>7842</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7878</v>
      </c>
      <c r="B430" s="260" t="s">
        <v>7879</v>
      </c>
      <c r="C430" s="261" t="s">
        <v>7888</v>
      </c>
      <c r="D430" s="264" t="s">
        <v>7889</v>
      </c>
      <c r="E430" s="265" t="s">
        <v>7054</v>
      </c>
      <c r="F430" s="268" t="s">
        <v>7842</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7878</v>
      </c>
      <c r="B431" s="260" t="s">
        <v>7879</v>
      </c>
      <c r="C431" s="261" t="s">
        <v>7890</v>
      </c>
      <c r="D431" s="264" t="s">
        <v>7891</v>
      </c>
      <c r="E431" s="265" t="s">
        <v>7304</v>
      </c>
      <c r="F431" s="268" t="s">
        <v>7842</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7878</v>
      </c>
      <c r="B432" s="260" t="s">
        <v>7879</v>
      </c>
      <c r="C432" s="261" t="s">
        <v>7892</v>
      </c>
      <c r="D432" s="264" t="s">
        <v>7893</v>
      </c>
      <c r="E432" s="265" t="s">
        <v>7304</v>
      </c>
      <c r="F432" s="268" t="s">
        <v>7842</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7878</v>
      </c>
      <c r="B433" s="260" t="s">
        <v>7879</v>
      </c>
      <c r="C433" s="261" t="s">
        <v>7894</v>
      </c>
      <c r="D433" s="264" t="s">
        <v>7895</v>
      </c>
      <c r="E433" s="265" t="s">
        <v>7121</v>
      </c>
      <c r="F433" s="268" t="s">
        <v>7842</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7878</v>
      </c>
      <c r="B434" s="260" t="s">
        <v>7879</v>
      </c>
      <c r="C434" s="261" t="s">
        <v>7896</v>
      </c>
      <c r="D434" s="264" t="s">
        <v>7897</v>
      </c>
      <c r="E434" s="265" t="s">
        <v>7121</v>
      </c>
      <c r="F434" s="268" t="s">
        <v>7842</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7878</v>
      </c>
      <c r="B435" s="260" t="s">
        <v>7879</v>
      </c>
      <c r="C435" s="261" t="s">
        <v>7898</v>
      </c>
      <c r="D435" s="264" t="s">
        <v>7899</v>
      </c>
      <c r="E435" s="265" t="s">
        <v>7054</v>
      </c>
      <c r="F435" s="268" t="s">
        <v>7842</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7878</v>
      </c>
      <c r="B436" s="260" t="s">
        <v>7879</v>
      </c>
      <c r="C436" s="261" t="s">
        <v>7900</v>
      </c>
      <c r="D436" s="264" t="s">
        <v>7901</v>
      </c>
      <c r="E436" s="265" t="s">
        <v>7121</v>
      </c>
      <c r="F436" s="268" t="s">
        <v>7842</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7878</v>
      </c>
      <c r="B437" s="260" t="s">
        <v>7879</v>
      </c>
      <c r="C437" s="261" t="s">
        <v>7902</v>
      </c>
      <c r="D437" s="264" t="s">
        <v>7903</v>
      </c>
      <c r="E437" s="265" t="s">
        <v>7054</v>
      </c>
      <c r="F437" s="268" t="s">
        <v>7842</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7878</v>
      </c>
      <c r="B438" s="259" t="s">
        <v>7904</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7878</v>
      </c>
      <c r="B439" s="260" t="s">
        <v>7904</v>
      </c>
      <c r="C439" s="261" t="s">
        <v>7905</v>
      </c>
      <c r="D439" s="264" t="s">
        <v>7906</v>
      </c>
      <c r="E439" s="265" t="s">
        <v>7025</v>
      </c>
      <c r="F439" s="268" t="s">
        <v>7907</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7878</v>
      </c>
      <c r="B440" s="260" t="s">
        <v>7904</v>
      </c>
      <c r="C440" s="261" t="s">
        <v>7908</v>
      </c>
      <c r="D440" s="264" t="s">
        <v>7909</v>
      </c>
      <c r="E440" s="265" t="s">
        <v>7025</v>
      </c>
      <c r="F440" s="268" t="s">
        <v>7907</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7878</v>
      </c>
      <c r="B441" s="260" t="s">
        <v>7904</v>
      </c>
      <c r="C441" s="261" t="s">
        <v>7910</v>
      </c>
      <c r="D441" s="264" t="s">
        <v>7911</v>
      </c>
      <c r="E441" s="265" t="s">
        <v>7025</v>
      </c>
      <c r="F441" s="268" t="s">
        <v>7907</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7878</v>
      </c>
      <c r="B442" s="260" t="s">
        <v>7904</v>
      </c>
      <c r="C442" s="261" t="s">
        <v>7912</v>
      </c>
      <c r="D442" s="264" t="s">
        <v>7913</v>
      </c>
      <c r="E442" s="265" t="s">
        <v>7025</v>
      </c>
      <c r="F442" s="268" t="s">
        <v>7907</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7878</v>
      </c>
      <c r="B443" s="260" t="s">
        <v>7904</v>
      </c>
      <c r="C443" s="261" t="s">
        <v>7914</v>
      </c>
      <c r="D443" s="264" t="s">
        <v>7915</v>
      </c>
      <c r="E443" s="265" t="s">
        <v>7054</v>
      </c>
      <c r="F443" s="268" t="s">
        <v>7907</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7878</v>
      </c>
      <c r="B444" s="260" t="s">
        <v>7904</v>
      </c>
      <c r="C444" s="261" t="s">
        <v>7916</v>
      </c>
      <c r="D444" s="264" t="s">
        <v>7917</v>
      </c>
      <c r="E444" s="265" t="s">
        <v>7054</v>
      </c>
      <c r="F444" s="268" t="s">
        <v>7907</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7878</v>
      </c>
      <c r="B445" s="260" t="s">
        <v>7904</v>
      </c>
      <c r="C445" s="261" t="s">
        <v>7918</v>
      </c>
      <c r="D445" s="264" t="s">
        <v>7919</v>
      </c>
      <c r="E445" s="265" t="s">
        <v>7054</v>
      </c>
      <c r="F445" s="268" t="s">
        <v>7907</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7878</v>
      </c>
      <c r="B446" s="260" t="s">
        <v>7904</v>
      </c>
      <c r="C446" s="261" t="s">
        <v>7920</v>
      </c>
      <c r="D446" s="264" t="s">
        <v>7921</v>
      </c>
      <c r="E446" s="265" t="s">
        <v>7169</v>
      </c>
      <c r="F446" s="268" t="s">
        <v>7907</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7878</v>
      </c>
      <c r="B447" s="260" t="s">
        <v>7904</v>
      </c>
      <c r="C447" s="261" t="s">
        <v>7922</v>
      </c>
      <c r="D447" s="264" t="s">
        <v>7923</v>
      </c>
      <c r="E447" s="265" t="s">
        <v>7054</v>
      </c>
      <c r="F447" s="268" t="s">
        <v>7907</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7878</v>
      </c>
      <c r="B448" s="260" t="s">
        <v>7904</v>
      </c>
      <c r="C448" s="261" t="s">
        <v>7924</v>
      </c>
      <c r="D448" s="264" t="s">
        <v>7925</v>
      </c>
      <c r="E448" s="265" t="s">
        <v>7169</v>
      </c>
      <c r="F448" s="268" t="s">
        <v>7907</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7878</v>
      </c>
      <c r="B449" s="260" t="s">
        <v>7904</v>
      </c>
      <c r="C449" s="261" t="s">
        <v>7926</v>
      </c>
      <c r="D449" s="264" t="s">
        <v>7927</v>
      </c>
      <c r="E449" s="265" t="s">
        <v>7169</v>
      </c>
      <c r="F449" s="268" t="s">
        <v>7907</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7928</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7928</v>
      </c>
      <c r="B451" s="259" t="s">
        <v>7929</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7928</v>
      </c>
      <c r="B452" s="260" t="s">
        <v>7929</v>
      </c>
      <c r="C452" s="261" t="s">
        <v>7930</v>
      </c>
      <c r="D452" s="264" t="s">
        <v>7931</v>
      </c>
      <c r="E452" s="265" t="s">
        <v>7025</v>
      </c>
      <c r="F452" s="268" t="s">
        <v>7932</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7928</v>
      </c>
      <c r="B453" s="260" t="s">
        <v>7929</v>
      </c>
      <c r="C453" s="261" t="s">
        <v>7933</v>
      </c>
      <c r="D453" s="264" t="s">
        <v>7934</v>
      </c>
      <c r="E453" s="265" t="s">
        <v>7025</v>
      </c>
      <c r="F453" s="268" t="s">
        <v>7932</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7928</v>
      </c>
      <c r="B454" s="260" t="s">
        <v>7929</v>
      </c>
      <c r="C454" s="261" t="s">
        <v>7935</v>
      </c>
      <c r="D454" s="264" t="s">
        <v>7936</v>
      </c>
      <c r="E454" s="265" t="s">
        <v>7025</v>
      </c>
      <c r="F454" s="268" t="s">
        <v>7932</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7928</v>
      </c>
      <c r="B455" s="260" t="s">
        <v>7929</v>
      </c>
      <c r="C455" s="261" t="s">
        <v>7937</v>
      </c>
      <c r="D455" s="264" t="s">
        <v>7938</v>
      </c>
      <c r="E455" s="265" t="s">
        <v>7025</v>
      </c>
      <c r="F455" s="268" t="s">
        <v>7932</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7928</v>
      </c>
      <c r="B456" s="260" t="s">
        <v>7929</v>
      </c>
      <c r="C456" s="261" t="s">
        <v>7939</v>
      </c>
      <c r="D456" s="264" t="s">
        <v>7940</v>
      </c>
      <c r="E456" s="265" t="s">
        <v>7025</v>
      </c>
      <c r="F456" s="268" t="s">
        <v>7932</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7928</v>
      </c>
      <c r="B457" s="260" t="s">
        <v>7929</v>
      </c>
      <c r="C457" s="261" t="s">
        <v>7941</v>
      </c>
      <c r="D457" s="264" t="s">
        <v>7942</v>
      </c>
      <c r="E457" s="265" t="s">
        <v>7054</v>
      </c>
      <c r="F457" s="268" t="s">
        <v>7932</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7928</v>
      </c>
      <c r="B458" s="260" t="s">
        <v>7929</v>
      </c>
      <c r="C458" s="261" t="s">
        <v>7943</v>
      </c>
      <c r="D458" s="264" t="s">
        <v>7944</v>
      </c>
      <c r="E458" s="265" t="s">
        <v>7054</v>
      </c>
      <c r="F458" s="268" t="s">
        <v>7932</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7928</v>
      </c>
      <c r="B459" s="260" t="s">
        <v>7929</v>
      </c>
      <c r="C459" s="261" t="s">
        <v>7945</v>
      </c>
      <c r="D459" s="264" t="s">
        <v>7946</v>
      </c>
      <c r="E459" s="265" t="s">
        <v>7054</v>
      </c>
      <c r="F459" s="268" t="s">
        <v>7932</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7928</v>
      </c>
      <c r="B460" s="260" t="s">
        <v>7929</v>
      </c>
      <c r="C460" s="261" t="s">
        <v>7947</v>
      </c>
      <c r="D460" s="264" t="s">
        <v>7948</v>
      </c>
      <c r="E460" s="265" t="s">
        <v>7054</v>
      </c>
      <c r="F460" s="268" t="s">
        <v>7932</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7928</v>
      </c>
      <c r="B461" s="260" t="s">
        <v>7929</v>
      </c>
      <c r="C461" s="261" t="s">
        <v>7949</v>
      </c>
      <c r="D461" s="264" t="s">
        <v>7950</v>
      </c>
      <c r="E461" s="265" t="s">
        <v>7054</v>
      </c>
      <c r="F461" s="268" t="s">
        <v>7932</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7928</v>
      </c>
      <c r="B462" s="260" t="s">
        <v>7929</v>
      </c>
      <c r="C462" s="261" t="s">
        <v>7951</v>
      </c>
      <c r="D462" s="264" t="s">
        <v>7952</v>
      </c>
      <c r="E462" s="265" t="s">
        <v>7054</v>
      </c>
      <c r="F462" s="268" t="s">
        <v>7932</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7928</v>
      </c>
      <c r="B463" s="260" t="s">
        <v>7929</v>
      </c>
      <c r="C463" s="261" t="s">
        <v>7953</v>
      </c>
      <c r="D463" s="264" t="s">
        <v>7954</v>
      </c>
      <c r="E463" s="265" t="s">
        <v>7054</v>
      </c>
      <c r="F463" s="268" t="s">
        <v>7932</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7928</v>
      </c>
      <c r="B464" s="260" t="s">
        <v>7929</v>
      </c>
      <c r="C464" s="261" t="s">
        <v>7955</v>
      </c>
      <c r="D464" s="264" t="s">
        <v>7956</v>
      </c>
      <c r="E464" s="265" t="s">
        <v>7054</v>
      </c>
      <c r="F464" s="268" t="s">
        <v>7932</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7928</v>
      </c>
      <c r="B465" s="260" t="s">
        <v>7929</v>
      </c>
      <c r="C465" s="261" t="s">
        <v>7957</v>
      </c>
      <c r="D465" s="264" t="s">
        <v>7958</v>
      </c>
      <c r="E465" s="265" t="s">
        <v>7054</v>
      </c>
      <c r="F465" s="268" t="s">
        <v>7932</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7928</v>
      </c>
      <c r="B466" s="259" t="s">
        <v>7959</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7928</v>
      </c>
      <c r="B467" s="260" t="s">
        <v>7959</v>
      </c>
      <c r="C467" s="261" t="s">
        <v>7960</v>
      </c>
      <c r="D467" s="264" t="s">
        <v>7961</v>
      </c>
      <c r="E467" s="265" t="s">
        <v>7025</v>
      </c>
      <c r="F467" s="268" t="s">
        <v>7164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7928</v>
      </c>
      <c r="B468" s="260" t="s">
        <v>7959</v>
      </c>
      <c r="C468" s="261" t="s">
        <v>7962</v>
      </c>
      <c r="D468" s="264" t="s">
        <v>7963</v>
      </c>
      <c r="E468" s="265" t="s">
        <v>7025</v>
      </c>
      <c r="F468" s="268" t="s">
        <v>7164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7928</v>
      </c>
      <c r="B469" s="260" t="s">
        <v>7959</v>
      </c>
      <c r="C469" s="261" t="s">
        <v>7964</v>
      </c>
      <c r="D469" s="264" t="s">
        <v>7965</v>
      </c>
      <c r="E469" s="265" t="s">
        <v>7025</v>
      </c>
      <c r="F469" s="268" t="s">
        <v>7164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7928</v>
      </c>
      <c r="B470" s="260" t="s">
        <v>7959</v>
      </c>
      <c r="C470" s="261" t="s">
        <v>7966</v>
      </c>
      <c r="D470" s="264" t="s">
        <v>7967</v>
      </c>
      <c r="E470" s="265" t="s">
        <v>7121</v>
      </c>
      <c r="F470" s="268" t="s">
        <v>7533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7928</v>
      </c>
      <c r="B471" s="260" t="s">
        <v>7959</v>
      </c>
      <c r="C471" s="261" t="s">
        <v>7968</v>
      </c>
      <c r="D471" s="264" t="s">
        <v>7969</v>
      </c>
      <c r="E471" s="265" t="s">
        <v>7121</v>
      </c>
      <c r="F471" s="268" t="s">
        <v>7533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7928</v>
      </c>
      <c r="B472" s="260" t="s">
        <v>7959</v>
      </c>
      <c r="C472" s="261" t="s">
        <v>7970</v>
      </c>
      <c r="D472" s="264" t="s">
        <v>7971</v>
      </c>
      <c r="E472" s="265" t="s">
        <v>7025</v>
      </c>
      <c r="F472" s="268" t="s">
        <v>7533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7928</v>
      </c>
      <c r="B473" s="260" t="s">
        <v>7959</v>
      </c>
      <c r="C473" s="261" t="s">
        <v>7972</v>
      </c>
      <c r="D473" s="264" t="s">
        <v>7973</v>
      </c>
      <c r="E473" s="265" t="s">
        <v>7025</v>
      </c>
      <c r="F473" s="268" t="s">
        <v>7472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7928</v>
      </c>
      <c r="B474" s="260" t="s">
        <v>7959</v>
      </c>
      <c r="C474" s="261" t="s">
        <v>7974</v>
      </c>
      <c r="D474" s="264" t="s">
        <v>7975</v>
      </c>
      <c r="E474" s="265" t="s">
        <v>7054</v>
      </c>
      <c r="F474" s="268" t="s">
        <v>7472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7928</v>
      </c>
      <c r="B475" s="260" t="s">
        <v>7959</v>
      </c>
      <c r="C475" s="261" t="s">
        <v>7976</v>
      </c>
      <c r="D475" s="264" t="s">
        <v>7977</v>
      </c>
      <c r="E475" s="265" t="s">
        <v>7054</v>
      </c>
      <c r="F475" s="268" t="s">
        <v>7472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7928</v>
      </c>
      <c r="B476" s="260" t="s">
        <v>7959</v>
      </c>
      <c r="C476" s="261" t="s">
        <v>7978</v>
      </c>
      <c r="D476" s="264" t="s">
        <v>7979</v>
      </c>
      <c r="E476" s="265" t="s">
        <v>7054</v>
      </c>
      <c r="F476" s="268" t="s">
        <v>7472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7928</v>
      </c>
      <c r="B477" s="260" t="s">
        <v>7959</v>
      </c>
      <c r="C477" s="261" t="s">
        <v>7980</v>
      </c>
      <c r="D477" s="264" t="s">
        <v>7981</v>
      </c>
      <c r="E477" s="265" t="s">
        <v>7054</v>
      </c>
      <c r="F477" s="268" t="s">
        <v>7472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7928</v>
      </c>
      <c r="B478" s="260" t="s">
        <v>7959</v>
      </c>
      <c r="C478" s="261" t="s">
        <v>7982</v>
      </c>
      <c r="D478" s="264" t="s">
        <v>7983</v>
      </c>
      <c r="E478" s="265" t="s">
        <v>7054</v>
      </c>
      <c r="F478" s="268" t="s">
        <v>7533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7928</v>
      </c>
      <c r="B479" s="260" t="s">
        <v>7959</v>
      </c>
      <c r="C479" s="261" t="s">
        <v>7984</v>
      </c>
      <c r="D479" s="264" t="s">
        <v>7985</v>
      </c>
      <c r="E479" s="265" t="s">
        <v>7169</v>
      </c>
      <c r="F479" s="268" t="s">
        <v>7533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7928</v>
      </c>
      <c r="B480" s="260" t="s">
        <v>7959</v>
      </c>
      <c r="C480" s="261" t="s">
        <v>7986</v>
      </c>
      <c r="D480" s="264" t="s">
        <v>7987</v>
      </c>
      <c r="E480" s="265" t="s">
        <v>7169</v>
      </c>
      <c r="F480" s="268" t="s">
        <v>7533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7928</v>
      </c>
      <c r="B481" s="273" t="s">
        <v>7959</v>
      </c>
      <c r="C481" s="274" t="s">
        <v>7988</v>
      </c>
      <c r="D481" s="275" t="s">
        <v>7989</v>
      </c>
      <c r="E481" s="276" t="s">
        <v>7169</v>
      </c>
      <c r="F481" s="277" t="s">
        <v>7164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2276</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IFERROR(INDEX('Recommendations'!$H$2:$H$487, MATCH(H2,'Recommendations'!$A$2:$A$487,0))="Implemented", FALSE))</xm:f>
            <x14:dxf>
              <font>
                <color rgb="FF000000"/>
              </font>
              <fill>
                <patternFill>
                  <bgColor rgb="FF3C7D22"/>
                </patternFill>
              </fill>
            </x14:dxf>
          </x14:cfRule>
          <x14:cfRule type="expression" priority="2" id="{00000000-000E-0000-0B00-000002000000}">
            <xm:f>AND(H2&lt;&gt;"", IFERROR(INDEX('Recommendations'!$H$2:$H$487, MATCH(H2,'Recommendations'!$A$2:$A$487,0))="Compensated", FALSE))</xm:f>
            <x14:dxf>
              <font>
                <color rgb="FF000000"/>
              </font>
              <fill>
                <patternFill>
                  <bgColor rgb="FFC6E0B4"/>
                </patternFill>
              </fill>
            </x14:dxf>
          </x14:cfRule>
          <x14:cfRule type="expression" priority="3" id="{00000000-000E-0000-0B00-000003000000}">
            <xm:f>AND(H2&lt;&gt;"", IFERROR(INDEX('Recommendations'!$H$2:$H$487, MATCH(H2,'Recommendations'!$A$2:$A$487,0))="Testing", FALSE))</xm:f>
            <x14:dxf>
              <font>
                <color rgb="FF000000"/>
              </font>
              <fill>
                <patternFill>
                  <bgColor rgb="FFFFC000"/>
                </patternFill>
              </fill>
            </x14:dxf>
          </x14:cfRule>
          <x14:cfRule type="expression" priority="4" id="{00000000-000E-0000-0B00-000004000000}">
            <xm:f>AND(H2&lt;&gt;"", IFERROR(INDEX('Recommendations'!$H$2:$H$487, MATCH(H2,'Recommendations'!$A$2:$A$487,0))="Failed", FALSE))</xm:f>
            <x14:dxf>
              <font>
                <color rgb="FF000000"/>
              </font>
              <fill>
                <patternFill>
                  <bgColor rgb="FFD82891"/>
                </patternFill>
              </fill>
            </x14:dxf>
          </x14:cfRule>
          <x14:cfRule type="expression" priority="5" id="{00000000-000E-0000-0B00-000005000000}">
            <xm:f>AND(H2&lt;&gt;"", IFERROR(INDEX('Recommendations'!$H$2:$H$487, MATCH(H2,'Recommendations'!$A$2:$A$487,0))="Risk Accepted", FALSE))</xm:f>
            <x14:dxf>
              <font>
                <color rgb="FF000000"/>
              </font>
              <fill>
                <patternFill>
                  <bgColor rgb="FFD9D9D9"/>
                </patternFill>
              </fill>
            </x14:dxf>
          </x14:cfRule>
          <x14:cfRule type="expression" priority="6" id="{00000000-000E-0000-0B00-000006000000}">
            <xm:f>AND(H2&lt;&gt;"", IFERROR(INDEX('Recommendations'!$H$2:$H$487, MATCH(H2,'Recommendations'!$A$2:$A$487,0))="N/A",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2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2369</v>
      </c>
      <c r="C2" s="293"/>
      <c r="D2" s="293"/>
      <c r="E2" s="293"/>
      <c r="F2" s="293"/>
      <c r="G2" s="293"/>
      <c r="H2" s="293"/>
      <c r="I2" s="293"/>
    </row>
    <row r="4" spans="2:15" ht="18.5" x14ac:dyDescent="0.45">
      <c r="B4" s="42" t="s">
        <v>2370</v>
      </c>
    </row>
    <row r="5" spans="2:15" x14ac:dyDescent="0.35">
      <c r="B5" s="44" t="s">
        <v>21</v>
      </c>
      <c r="C5" s="44" t="s">
        <v>2371</v>
      </c>
      <c r="D5" s="44" t="s">
        <v>2372</v>
      </c>
      <c r="F5" s="294" t="s">
        <v>2373</v>
      </c>
      <c r="G5" s="294"/>
      <c r="H5" s="294"/>
      <c r="I5" s="295" t="s">
        <v>2374</v>
      </c>
      <c r="J5" s="295"/>
      <c r="K5" s="295"/>
      <c r="L5" s="295"/>
      <c r="M5" s="295"/>
      <c r="N5" s="295"/>
      <c r="O5" s="295"/>
    </row>
    <row r="6" spans="2:15" x14ac:dyDescent="0.35">
      <c r="B6" s="50" t="s">
        <v>2375</v>
      </c>
      <c r="C6" s="51">
        <v>486</v>
      </c>
      <c r="D6" s="52" t="s">
        <v>21</v>
      </c>
      <c r="F6" s="294" t="s">
        <v>2376</v>
      </c>
      <c r="G6" s="294"/>
      <c r="H6" s="294"/>
      <c r="I6" s="296" t="s">
        <v>2377</v>
      </c>
      <c r="J6" s="296"/>
      <c r="K6" s="296"/>
      <c r="L6" s="296"/>
      <c r="M6" s="296"/>
      <c r="N6" s="296"/>
      <c r="O6" s="296"/>
    </row>
    <row r="7" spans="2:15" x14ac:dyDescent="0.35">
      <c r="B7" s="53" t="s">
        <v>2378</v>
      </c>
      <c r="C7" s="54">
        <f>C6-C8-C9</f>
        <v>486</v>
      </c>
      <c r="D7" s="55">
        <f>IF(C6&gt;0,C7/C6,0)</f>
        <v>1</v>
      </c>
      <c r="F7" s="294" t="s">
        <v>2379</v>
      </c>
      <c r="G7" s="294"/>
      <c r="H7" s="294"/>
      <c r="I7" s="296" t="s">
        <v>2377</v>
      </c>
      <c r="J7" s="296"/>
      <c r="K7" s="296"/>
      <c r="L7" s="296"/>
      <c r="M7" s="296"/>
      <c r="N7" s="296"/>
      <c r="O7" s="296"/>
    </row>
    <row r="8" spans="2:15" x14ac:dyDescent="0.35">
      <c r="B8" s="46" t="s">
        <v>2380</v>
      </c>
      <c r="C8" s="47">
        <f>COUNTIF('Recommendations'!H:H,"Risk Accepted")</f>
        <v>0</v>
      </c>
      <c r="D8" s="48">
        <f>IF(C6&gt;0,C8/C6,0)</f>
        <v>0</v>
      </c>
      <c r="F8" s="294" t="s">
        <v>2381</v>
      </c>
      <c r="G8" s="294"/>
      <c r="H8" s="294"/>
      <c r="I8" s="296" t="s">
        <v>2377</v>
      </c>
      <c r="J8" s="296"/>
      <c r="K8" s="296"/>
      <c r="L8" s="296"/>
      <c r="M8" s="296"/>
      <c r="N8" s="296"/>
      <c r="O8" s="296"/>
    </row>
    <row r="9" spans="2:15" x14ac:dyDescent="0.35">
      <c r="B9" s="46" t="s">
        <v>2382</v>
      </c>
      <c r="C9" s="47">
        <f>COUNTIF('Recommendations'!H:H,"N/A")</f>
        <v>0</v>
      </c>
      <c r="D9" s="48">
        <f>IF(C6&gt;0,C9/C6,0)</f>
        <v>0</v>
      </c>
      <c r="F9" s="294" t="s">
        <v>2383</v>
      </c>
      <c r="G9" s="294"/>
      <c r="H9" s="294"/>
      <c r="I9" s="296" t="s">
        <v>2377</v>
      </c>
      <c r="J9" s="296"/>
      <c r="K9" s="296"/>
      <c r="L9" s="296"/>
      <c r="M9" s="296"/>
      <c r="N9" s="296"/>
      <c r="O9" s="296"/>
    </row>
    <row r="12" spans="2:15" ht="18.5" x14ac:dyDescent="0.45">
      <c r="B12" s="42" t="s">
        <v>2384</v>
      </c>
    </row>
    <row r="14" spans="2:15" x14ac:dyDescent="0.35">
      <c r="B14" s="56" t="s">
        <v>2385</v>
      </c>
    </row>
    <row r="15" spans="2:15" x14ac:dyDescent="0.35">
      <c r="B15" s="44" t="s">
        <v>21</v>
      </c>
      <c r="C15" s="44" t="s">
        <v>2386</v>
      </c>
      <c r="D15" s="44" t="s">
        <v>2387</v>
      </c>
      <c r="E15" s="44" t="s">
        <v>2388</v>
      </c>
      <c r="F15" s="44" t="s">
        <v>2389</v>
      </c>
    </row>
    <row r="16" spans="2:15" x14ac:dyDescent="0.35">
      <c r="B16" s="46" t="s">
        <v>2390</v>
      </c>
      <c r="C16" s="47">
        <f>COUNTIF('Recommendations'!M:M,"Resolved")</f>
        <v>0</v>
      </c>
      <c r="D16" s="47">
        <f>COUNTIF('Recommendations'!M:M,"Testing")</f>
        <v>0</v>
      </c>
      <c r="E16" s="47">
        <f>COUNTIF('Recommendations'!M:M,"Outstanding")</f>
        <v>486</v>
      </c>
      <c r="F16" s="47">
        <f>SUM(C16:E16)</f>
        <v>486</v>
      </c>
    </row>
    <row r="18" spans="2:6" x14ac:dyDescent="0.35">
      <c r="B18" s="56" t="s">
        <v>2391</v>
      </c>
    </row>
    <row r="19" spans="2:6" x14ac:dyDescent="0.35">
      <c r="B19" s="57" t="s">
        <v>21</v>
      </c>
      <c r="C19" s="57" t="s">
        <v>2386</v>
      </c>
      <c r="D19" s="57" t="s">
        <v>2387</v>
      </c>
      <c r="E19" s="57" t="s">
        <v>2388</v>
      </c>
      <c r="F19" s="57" t="s">
        <v>21</v>
      </c>
    </row>
    <row r="20" spans="2:6" x14ac:dyDescent="0.35">
      <c r="B20" s="46" t="s">
        <v>2390</v>
      </c>
      <c r="C20" s="48">
        <f>IF(F16&gt;0, C16/F16, 0)</f>
        <v>0</v>
      </c>
      <c r="D20" s="48">
        <f>IF(F16&gt;0, D16/F16, 0)</f>
        <v>0</v>
      </c>
      <c r="E20" s="48">
        <f>IF(F16&gt;0, E16/F16, 0)</f>
        <v>1</v>
      </c>
      <c r="F20" s="49" t="s">
        <v>21</v>
      </c>
    </row>
    <row r="25" spans="2:6" ht="18.5" x14ac:dyDescent="0.45">
      <c r="B25" s="42" t="s">
        <v>2392</v>
      </c>
    </row>
    <row r="27" spans="2:6" x14ac:dyDescent="0.35">
      <c r="B27" s="56" t="s">
        <v>2385</v>
      </c>
    </row>
    <row r="28" spans="2:6" x14ac:dyDescent="0.35">
      <c r="B28" s="44" t="s">
        <v>3</v>
      </c>
      <c r="C28" s="44" t="s">
        <v>2386</v>
      </c>
      <c r="D28" s="44" t="s">
        <v>2387</v>
      </c>
      <c r="E28" s="44" t="s">
        <v>2388</v>
      </c>
      <c r="F28" s="44" t="s">
        <v>2389</v>
      </c>
    </row>
    <row r="29" spans="2:6" x14ac:dyDescent="0.35">
      <c r="B29" s="46" t="s">
        <v>142</v>
      </c>
      <c r="C29" s="47">
        <f>COUNTIFS('Recommendations'!D:D,"ESXi",'Recommendations'!M:M,"=Resolved")</f>
        <v>0</v>
      </c>
      <c r="D29" s="47">
        <f>COUNTIFS('Recommendations'!D:D,"=ESXi",'Recommendations'!M:M,"=Testing")</f>
        <v>0</v>
      </c>
      <c r="E29" s="47">
        <f>COUNTIFS('Recommendations'!D:D,"=ESXi",'Recommendations'!M:M,"=Outstanding")</f>
        <v>76</v>
      </c>
      <c r="F29" s="47">
        <f t="shared" ref="F29:F40" si="0">SUM(C29:E29)</f>
        <v>76</v>
      </c>
    </row>
    <row r="30" spans="2:6" x14ac:dyDescent="0.35">
      <c r="B30" s="46" t="s">
        <v>1011</v>
      </c>
      <c r="C30" s="47">
        <f>COUNTIFS('Recommendations'!D:D,"vCenter",'Recommendations'!M:M,"=Resolved")</f>
        <v>0</v>
      </c>
      <c r="D30" s="47">
        <f>COUNTIFS('Recommendations'!D:D,"=vCenter",'Recommendations'!M:M,"=Testing")</f>
        <v>0</v>
      </c>
      <c r="E30" s="47">
        <f>COUNTIFS('Recommendations'!D:D,"=vCenter",'Recommendations'!M:M,"=Outstanding")</f>
        <v>67</v>
      </c>
      <c r="F30" s="47">
        <f t="shared" si="0"/>
        <v>67</v>
      </c>
    </row>
    <row r="31" spans="2:6" x14ac:dyDescent="0.35">
      <c r="B31" s="46" t="s">
        <v>2127</v>
      </c>
      <c r="C31" s="47">
        <f>COUNTIFS('Recommendations'!D:D,"vCenter Appliance Envoy",'Recommendations'!M:M,"=Resolved")</f>
        <v>0</v>
      </c>
      <c r="D31" s="47">
        <f>COUNTIFS('Recommendations'!D:D,"=vCenter Appliance Envoy",'Recommendations'!M:M,"=Testing")</f>
        <v>0</v>
      </c>
      <c r="E31" s="47">
        <f>COUNTIFS('Recommendations'!D:D,"=vCenter Appliance Envoy",'Recommendations'!M:M,"=Outstanding")</f>
        <v>5</v>
      </c>
      <c r="F31" s="47">
        <f t="shared" si="0"/>
        <v>5</v>
      </c>
    </row>
    <row r="32" spans="2:6" x14ac:dyDescent="0.35">
      <c r="B32" s="46" t="s">
        <v>1496</v>
      </c>
      <c r="C32" s="47">
        <f>COUNTIFS('Recommendations'!D:D,"vCenter Appliance ESX Agent Manager (EAM)",'Recommendations'!M:M,"=Resolved")</f>
        <v>0</v>
      </c>
      <c r="D32" s="47">
        <f>COUNTIFS('Recommendations'!D:D,"=vCenter Appliance ESX Agent Manager (EAM)",'Recommendations'!M:M,"=Testing")</f>
        <v>0</v>
      </c>
      <c r="E32" s="47">
        <f>COUNTIFS('Recommendations'!D:D,"=vCenter Appliance ESX Agent Manager (EAM)",'Recommendations'!M:M,"=Outstanding")</f>
        <v>34</v>
      </c>
      <c r="F32" s="47">
        <f t="shared" si="0"/>
        <v>34</v>
      </c>
    </row>
    <row r="33" spans="2:6" x14ac:dyDescent="0.35">
      <c r="B33" s="46" t="s">
        <v>1625</v>
      </c>
      <c r="C33" s="47">
        <f>COUNTIFS('Recommendations'!D:D,"vCenter Appliance Lookup Service",'Recommendations'!M:M,"=Resolved")</f>
        <v>0</v>
      </c>
      <c r="D33" s="47">
        <f>COUNTIFS('Recommendations'!D:D,"=vCenter Appliance Lookup Service",'Recommendations'!M:M,"=Testing")</f>
        <v>0</v>
      </c>
      <c r="E33" s="47">
        <f>COUNTIFS('Recommendations'!D:D,"=vCenter Appliance Lookup Service",'Recommendations'!M:M,"=Outstanding")</f>
        <v>34</v>
      </c>
      <c r="F33" s="47">
        <f t="shared" si="0"/>
        <v>34</v>
      </c>
    </row>
    <row r="34" spans="2:6" x14ac:dyDescent="0.35">
      <c r="B34" s="46" t="s">
        <v>2017</v>
      </c>
      <c r="C34" s="47">
        <f>COUNTIFS('Recommendations'!D:D,"vCenter Appliance Management Interface (VAMI)",'Recommendations'!M:M,"=Resolved")</f>
        <v>0</v>
      </c>
      <c r="D34" s="47">
        <f>COUNTIFS('Recommendations'!D:D,"=vCenter Appliance Management Interface (VAMI)",'Recommendations'!M:M,"=Testing")</f>
        <v>0</v>
      </c>
      <c r="E34" s="47">
        <f>COUNTIFS('Recommendations'!D:D,"=vCenter Appliance Management Interface (VAMI)",'Recommendations'!M:M,"=Outstanding")</f>
        <v>22</v>
      </c>
      <c r="F34" s="47">
        <f t="shared" si="0"/>
        <v>22</v>
      </c>
    </row>
    <row r="35" spans="2:6" x14ac:dyDescent="0.35">
      <c r="B35" s="46" t="s">
        <v>1751</v>
      </c>
      <c r="C35" s="47">
        <f>COUNTIFS('Recommendations'!D:D,"vCenter Appliance Perfcharts",'Recommendations'!M:M,"=Resolved")</f>
        <v>0</v>
      </c>
      <c r="D35" s="47">
        <f>COUNTIFS('Recommendations'!D:D,"=vCenter Appliance Perfcharts",'Recommendations'!M:M,"=Testing")</f>
        <v>0</v>
      </c>
      <c r="E35" s="47">
        <f>COUNTIFS('Recommendations'!D:D,"=vCenter Appliance Perfcharts",'Recommendations'!M:M,"=Outstanding")</f>
        <v>33</v>
      </c>
      <c r="F35" s="47">
        <f t="shared" si="0"/>
        <v>33</v>
      </c>
    </row>
    <row r="36" spans="2:6" x14ac:dyDescent="0.35">
      <c r="B36" s="46" t="s">
        <v>502</v>
      </c>
      <c r="C36" s="47">
        <f>COUNTIFS('Recommendations'!D:D,"vCenter Appliance Photon OS 4.0",'Recommendations'!M:M,"=Resolved")</f>
        <v>0</v>
      </c>
      <c r="D36" s="47">
        <f>COUNTIFS('Recommendations'!D:D,"=vCenter Appliance Photon OS 4.0",'Recommendations'!M:M,"=Testing")</f>
        <v>0</v>
      </c>
      <c r="E36" s="47">
        <f>COUNTIFS('Recommendations'!D:D,"=vCenter Appliance Photon OS 4.0",'Recommendations'!M:M,"=Outstanding")</f>
        <v>106</v>
      </c>
      <c r="F36" s="47">
        <f t="shared" si="0"/>
        <v>106</v>
      </c>
    </row>
    <row r="37" spans="2:6" x14ac:dyDescent="0.35">
      <c r="B37" s="46" t="s">
        <v>2153</v>
      </c>
      <c r="C37" s="47">
        <f>COUNTIFS('Recommendations'!D:D,"vCenter Appliance PostgreSQL",'Recommendations'!M:M,"=Resolved")</f>
        <v>0</v>
      </c>
      <c r="D37" s="47">
        <f>COUNTIFS('Recommendations'!D:D,"=vCenter Appliance PostgreSQL",'Recommendations'!M:M,"=Testing")</f>
        <v>0</v>
      </c>
      <c r="E37" s="47">
        <f>COUNTIFS('Recommendations'!D:D,"=vCenter Appliance PostgreSQL",'Recommendations'!M:M,"=Outstanding")</f>
        <v>18</v>
      </c>
      <c r="F37" s="47">
        <f t="shared" si="0"/>
        <v>18</v>
      </c>
    </row>
    <row r="38" spans="2:6" x14ac:dyDescent="0.35">
      <c r="B38" s="46" t="s">
        <v>1335</v>
      </c>
      <c r="C38" s="47">
        <f>COUNTIFS('Recommendations'!D:D,"vCenter Appliance Secure Token Service (STS)",'Recommendations'!M:M,"=Resolved")</f>
        <v>0</v>
      </c>
      <c r="D38" s="47">
        <f>COUNTIFS('Recommendations'!D:D,"=vCenter Appliance Secure Token Service (STS)",'Recommendations'!M:M,"=Testing")</f>
        <v>0</v>
      </c>
      <c r="E38" s="47">
        <f>COUNTIFS('Recommendations'!D:D,"=vCenter Appliance Secure Token Service (STS)",'Recommendations'!M:M,"=Outstanding")</f>
        <v>33</v>
      </c>
      <c r="F38" s="47">
        <f t="shared" si="0"/>
        <v>33</v>
      </c>
    </row>
    <row r="39" spans="2:6" x14ac:dyDescent="0.35">
      <c r="B39" s="46" t="s">
        <v>1884</v>
      </c>
      <c r="C39" s="47">
        <f>COUNTIFS('Recommendations'!D:D,"vCenter Appliance User Interface (UI)",'Recommendations'!M:M,"=Resolved")</f>
        <v>0</v>
      </c>
      <c r="D39" s="47">
        <f>COUNTIFS('Recommendations'!D:D,"=vCenter Appliance User Interface (UI)",'Recommendations'!M:M,"=Testing")</f>
        <v>0</v>
      </c>
      <c r="E39" s="47">
        <f>COUNTIFS('Recommendations'!D:D,"=vCenter Appliance User Interface (UI)",'Recommendations'!M:M,"=Outstanding")</f>
        <v>33</v>
      </c>
      <c r="F39" s="47">
        <f t="shared" si="0"/>
        <v>33</v>
      </c>
    </row>
    <row r="40" spans="2:6" x14ac:dyDescent="0.35">
      <c r="B40" s="46" t="s">
        <v>17</v>
      </c>
      <c r="C40" s="47">
        <f>COUNTIFS('Recommendations'!D:D,"Virtual Machine",'Recommendations'!M:M,"=Resolved")</f>
        <v>0</v>
      </c>
      <c r="D40" s="47">
        <f>COUNTIFS('Recommendations'!D:D,"=Virtual Machine",'Recommendations'!M:M,"=Testing")</f>
        <v>0</v>
      </c>
      <c r="E40" s="47">
        <f>COUNTIFS('Recommendations'!D:D,"=Virtual Machine",'Recommendations'!M:M,"=Outstanding")</f>
        <v>25</v>
      </c>
      <c r="F40" s="47">
        <f t="shared" si="0"/>
        <v>25</v>
      </c>
    </row>
    <row r="42" spans="2:6" x14ac:dyDescent="0.35">
      <c r="B42" s="56" t="s">
        <v>2391</v>
      </c>
    </row>
    <row r="43" spans="2:6" x14ac:dyDescent="0.35">
      <c r="B43" s="57" t="s">
        <v>3</v>
      </c>
      <c r="C43" s="57" t="s">
        <v>2386</v>
      </c>
      <c r="D43" s="57" t="s">
        <v>2387</v>
      </c>
      <c r="E43" s="57" t="s">
        <v>2388</v>
      </c>
      <c r="F43" s="57" t="s">
        <v>21</v>
      </c>
    </row>
    <row r="44" spans="2:6" x14ac:dyDescent="0.35">
      <c r="B44" s="46" t="s">
        <v>142</v>
      </c>
      <c r="C44" s="48">
        <f t="shared" ref="C44:C55" si="1">IF(F29&gt;0, C29/F29, 0)</f>
        <v>0</v>
      </c>
      <c r="D44" s="48">
        <f t="shared" ref="D44:D55" si="2">IF(F29&gt;0, D29/F29, 0)</f>
        <v>0</v>
      </c>
      <c r="E44" s="48">
        <f t="shared" ref="E44:E55" si="3">IF(F29&gt;0, E29/F29, 0)</f>
        <v>1</v>
      </c>
      <c r="F44" s="49" t="s">
        <v>21</v>
      </c>
    </row>
    <row r="45" spans="2:6" x14ac:dyDescent="0.35">
      <c r="B45" s="46" t="s">
        <v>1011</v>
      </c>
      <c r="C45" s="48">
        <f t="shared" si="1"/>
        <v>0</v>
      </c>
      <c r="D45" s="48">
        <f t="shared" si="2"/>
        <v>0</v>
      </c>
      <c r="E45" s="48">
        <f t="shared" si="3"/>
        <v>1</v>
      </c>
      <c r="F45" s="49" t="s">
        <v>21</v>
      </c>
    </row>
    <row r="46" spans="2:6" x14ac:dyDescent="0.35">
      <c r="B46" s="46" t="s">
        <v>2127</v>
      </c>
      <c r="C46" s="48">
        <f t="shared" si="1"/>
        <v>0</v>
      </c>
      <c r="D46" s="48">
        <f t="shared" si="2"/>
        <v>0</v>
      </c>
      <c r="E46" s="48">
        <f t="shared" si="3"/>
        <v>1</v>
      </c>
      <c r="F46" s="49" t="s">
        <v>21</v>
      </c>
    </row>
    <row r="47" spans="2:6" x14ac:dyDescent="0.35">
      <c r="B47" s="46" t="s">
        <v>1496</v>
      </c>
      <c r="C47" s="48">
        <f t="shared" si="1"/>
        <v>0</v>
      </c>
      <c r="D47" s="48">
        <f t="shared" si="2"/>
        <v>0</v>
      </c>
      <c r="E47" s="48">
        <f t="shared" si="3"/>
        <v>1</v>
      </c>
      <c r="F47" s="49" t="s">
        <v>21</v>
      </c>
    </row>
    <row r="48" spans="2:6" x14ac:dyDescent="0.35">
      <c r="B48" s="46" t="s">
        <v>1625</v>
      </c>
      <c r="C48" s="48">
        <f t="shared" si="1"/>
        <v>0</v>
      </c>
      <c r="D48" s="48">
        <f t="shared" si="2"/>
        <v>0</v>
      </c>
      <c r="E48" s="48">
        <f t="shared" si="3"/>
        <v>1</v>
      </c>
      <c r="F48" s="49" t="s">
        <v>21</v>
      </c>
    </row>
    <row r="49" spans="2:6" x14ac:dyDescent="0.35">
      <c r="B49" s="46" t="s">
        <v>2017</v>
      </c>
      <c r="C49" s="48">
        <f t="shared" si="1"/>
        <v>0</v>
      </c>
      <c r="D49" s="48">
        <f t="shared" si="2"/>
        <v>0</v>
      </c>
      <c r="E49" s="48">
        <f t="shared" si="3"/>
        <v>1</v>
      </c>
      <c r="F49" s="49" t="s">
        <v>21</v>
      </c>
    </row>
    <row r="50" spans="2:6" x14ac:dyDescent="0.35">
      <c r="B50" s="46" t="s">
        <v>1751</v>
      </c>
      <c r="C50" s="48">
        <f t="shared" si="1"/>
        <v>0</v>
      </c>
      <c r="D50" s="48">
        <f t="shared" si="2"/>
        <v>0</v>
      </c>
      <c r="E50" s="48">
        <f t="shared" si="3"/>
        <v>1</v>
      </c>
      <c r="F50" s="49" t="s">
        <v>21</v>
      </c>
    </row>
    <row r="51" spans="2:6" x14ac:dyDescent="0.35">
      <c r="B51" s="46" t="s">
        <v>502</v>
      </c>
      <c r="C51" s="48">
        <f t="shared" si="1"/>
        <v>0</v>
      </c>
      <c r="D51" s="48">
        <f t="shared" si="2"/>
        <v>0</v>
      </c>
      <c r="E51" s="48">
        <f t="shared" si="3"/>
        <v>1</v>
      </c>
      <c r="F51" s="49" t="s">
        <v>21</v>
      </c>
    </row>
    <row r="52" spans="2:6" x14ac:dyDescent="0.35">
      <c r="B52" s="46" t="s">
        <v>2153</v>
      </c>
      <c r="C52" s="48">
        <f t="shared" si="1"/>
        <v>0</v>
      </c>
      <c r="D52" s="48">
        <f t="shared" si="2"/>
        <v>0</v>
      </c>
      <c r="E52" s="48">
        <f t="shared" si="3"/>
        <v>1</v>
      </c>
      <c r="F52" s="49" t="s">
        <v>21</v>
      </c>
    </row>
    <row r="53" spans="2:6" x14ac:dyDescent="0.35">
      <c r="B53" s="46" t="s">
        <v>1335</v>
      </c>
      <c r="C53" s="48">
        <f t="shared" si="1"/>
        <v>0</v>
      </c>
      <c r="D53" s="48">
        <f t="shared" si="2"/>
        <v>0</v>
      </c>
      <c r="E53" s="48">
        <f t="shared" si="3"/>
        <v>1</v>
      </c>
      <c r="F53" s="49" t="s">
        <v>21</v>
      </c>
    </row>
    <row r="54" spans="2:6" x14ac:dyDescent="0.35">
      <c r="B54" s="46" t="s">
        <v>1884</v>
      </c>
      <c r="C54" s="48">
        <f t="shared" si="1"/>
        <v>0</v>
      </c>
      <c r="D54" s="48">
        <f t="shared" si="2"/>
        <v>0</v>
      </c>
      <c r="E54" s="48">
        <f t="shared" si="3"/>
        <v>1</v>
      </c>
      <c r="F54" s="49" t="s">
        <v>21</v>
      </c>
    </row>
    <row r="55" spans="2:6" x14ac:dyDescent="0.35">
      <c r="B55" s="46" t="s">
        <v>17</v>
      </c>
      <c r="C55" s="48">
        <f t="shared" si="1"/>
        <v>0</v>
      </c>
      <c r="D55" s="48">
        <f t="shared" si="2"/>
        <v>0</v>
      </c>
      <c r="E55" s="48">
        <f t="shared" si="3"/>
        <v>1</v>
      </c>
      <c r="F55" s="49" t="s">
        <v>21</v>
      </c>
    </row>
    <row r="60" spans="2:6" ht="18.5" x14ac:dyDescent="0.45">
      <c r="B60" s="42" t="s">
        <v>2393</v>
      </c>
    </row>
    <row r="62" spans="2:6" x14ac:dyDescent="0.35">
      <c r="B62" s="56" t="s">
        <v>2385</v>
      </c>
    </row>
    <row r="63" spans="2:6" x14ac:dyDescent="0.35">
      <c r="B63" s="44" t="s">
        <v>6</v>
      </c>
      <c r="C63" s="44" t="s">
        <v>2386</v>
      </c>
      <c r="D63" s="44" t="s">
        <v>2387</v>
      </c>
      <c r="E63" s="44" t="s">
        <v>2388</v>
      </c>
      <c r="F63" s="44" t="s">
        <v>2389</v>
      </c>
    </row>
    <row r="64" spans="2:6" x14ac:dyDescent="0.35">
      <c r="B64" s="46" t="s">
        <v>2394</v>
      </c>
      <c r="C64" s="47">
        <f>COUNTIFS('Recommendations'!G:G,"Phase1",'Recommendations'!M:M,"=Resolved")</f>
        <v>0</v>
      </c>
      <c r="D64" s="47">
        <f>COUNTIFS('Recommendations'!G:G,"=Phase1",'Recommendations'!M:M,"=Testing")</f>
        <v>0</v>
      </c>
      <c r="E64" s="47">
        <f>COUNTIFS('Recommendations'!G:G,"=Phase1",'Recommendations'!M:M,"=Outstanding")</f>
        <v>0</v>
      </c>
      <c r="F64" s="47">
        <f t="shared" ref="F64:F69" si="4">SUM(C64:E64)</f>
        <v>0</v>
      </c>
    </row>
    <row r="65" spans="2:6" x14ac:dyDescent="0.35">
      <c r="B65" s="46" t="s">
        <v>2395</v>
      </c>
      <c r="C65" s="47">
        <f>COUNTIFS('Recommendations'!G:G,"Phase2",'Recommendations'!M:M,"=Resolved")</f>
        <v>0</v>
      </c>
      <c r="D65" s="47">
        <f>COUNTIFS('Recommendations'!G:G,"=Phase2",'Recommendations'!M:M,"=Testing")</f>
        <v>0</v>
      </c>
      <c r="E65" s="47">
        <f>COUNTIFS('Recommendations'!G:G,"=Phase2",'Recommendations'!M:M,"=Outstanding")</f>
        <v>0</v>
      </c>
      <c r="F65" s="47">
        <f t="shared" si="4"/>
        <v>0</v>
      </c>
    </row>
    <row r="66" spans="2:6" x14ac:dyDescent="0.35">
      <c r="B66" s="46" t="s">
        <v>2396</v>
      </c>
      <c r="C66" s="47">
        <f>COUNTIFS('Recommendations'!G:G,"Phase3",'Recommendations'!M:M,"=Resolved")</f>
        <v>0</v>
      </c>
      <c r="D66" s="47">
        <f>COUNTIFS('Recommendations'!G:G,"=Phase3",'Recommendations'!M:M,"=Testing")</f>
        <v>0</v>
      </c>
      <c r="E66" s="47">
        <f>COUNTIFS('Recommendations'!G:G,"=Phase3",'Recommendations'!M:M,"=Outstanding")</f>
        <v>0</v>
      </c>
      <c r="F66" s="47">
        <f t="shared" si="4"/>
        <v>0</v>
      </c>
    </row>
    <row r="67" spans="2:6" x14ac:dyDescent="0.35">
      <c r="B67" s="46" t="s">
        <v>2397</v>
      </c>
      <c r="C67" s="47">
        <f>COUNTIFS('Recommendations'!G:G,"Phase4",'Recommendations'!M:M,"=Resolved")</f>
        <v>0</v>
      </c>
      <c r="D67" s="47">
        <f>COUNTIFS('Recommendations'!G:G,"=Phase4",'Recommendations'!M:M,"=Testing")</f>
        <v>0</v>
      </c>
      <c r="E67" s="47">
        <f>COUNTIFS('Recommendations'!G:G,"=Phase4",'Recommendations'!M:M,"=Outstanding")</f>
        <v>0</v>
      </c>
      <c r="F67" s="47">
        <f t="shared" si="4"/>
        <v>0</v>
      </c>
    </row>
    <row r="68" spans="2:6" x14ac:dyDescent="0.35">
      <c r="B68" s="46" t="s">
        <v>2398</v>
      </c>
      <c r="C68" s="47">
        <f>COUNTIFS('Recommendations'!G:G,"Phase5",'Recommendations'!M:M,"=Resolved")</f>
        <v>0</v>
      </c>
      <c r="D68" s="47">
        <f>COUNTIFS('Recommendations'!G:G,"=Phase5",'Recommendations'!M:M,"=Testing")</f>
        <v>0</v>
      </c>
      <c r="E68" s="47">
        <f>COUNTIFS('Recommendations'!G:G,"=Phase5",'Recommendations'!M:M,"=Outstanding")</f>
        <v>0</v>
      </c>
      <c r="F68" s="47">
        <f t="shared" si="4"/>
        <v>0</v>
      </c>
    </row>
    <row r="69" spans="2:6" x14ac:dyDescent="0.35">
      <c r="B69" s="46" t="s">
        <v>20</v>
      </c>
      <c r="C69" s="47">
        <f>COUNTIFS('Recommendations'!G:G,"Pending",'Recommendations'!M:M,"=Resolved")</f>
        <v>0</v>
      </c>
      <c r="D69" s="47">
        <f>COUNTIFS('Recommendations'!G:G,"=Pending",'Recommendations'!M:M,"=Testing")</f>
        <v>0</v>
      </c>
      <c r="E69" s="47">
        <f>COUNTIFS('Recommendations'!G:G,"=Pending",'Recommendations'!M:M,"=Outstanding")</f>
        <v>486</v>
      </c>
      <c r="F69" s="47">
        <f t="shared" si="4"/>
        <v>486</v>
      </c>
    </row>
    <row r="71" spans="2:6" x14ac:dyDescent="0.35">
      <c r="B71" s="56" t="s">
        <v>2391</v>
      </c>
    </row>
    <row r="72" spans="2:6" x14ac:dyDescent="0.35">
      <c r="B72" s="57" t="s">
        <v>6</v>
      </c>
      <c r="C72" s="57" t="s">
        <v>2386</v>
      </c>
      <c r="D72" s="57" t="s">
        <v>2387</v>
      </c>
      <c r="E72" s="57" t="s">
        <v>2388</v>
      </c>
      <c r="F72" s="57" t="s">
        <v>21</v>
      </c>
    </row>
    <row r="73" spans="2:6" x14ac:dyDescent="0.35">
      <c r="B73" s="46" t="s">
        <v>2394</v>
      </c>
      <c r="C73" s="48">
        <f t="shared" ref="C73:C78" si="5">IF(F64&gt;0, C64/F64, 0)</f>
        <v>0</v>
      </c>
      <c r="D73" s="48">
        <f t="shared" ref="D73:D78" si="6">IF(F64&gt;0, D64/F64, 0)</f>
        <v>0</v>
      </c>
      <c r="E73" s="48">
        <f t="shared" ref="E73:E78" si="7">IF(F64&gt;0, E64/F64, 0)</f>
        <v>0</v>
      </c>
      <c r="F73" s="49" t="s">
        <v>21</v>
      </c>
    </row>
    <row r="74" spans="2:6" x14ac:dyDescent="0.35">
      <c r="B74" s="46" t="s">
        <v>2395</v>
      </c>
      <c r="C74" s="48">
        <f t="shared" si="5"/>
        <v>0</v>
      </c>
      <c r="D74" s="48">
        <f t="shared" si="6"/>
        <v>0</v>
      </c>
      <c r="E74" s="48">
        <f t="shared" si="7"/>
        <v>0</v>
      </c>
      <c r="F74" s="49" t="s">
        <v>21</v>
      </c>
    </row>
    <row r="75" spans="2:6" x14ac:dyDescent="0.35">
      <c r="B75" s="46" t="s">
        <v>2396</v>
      </c>
      <c r="C75" s="48">
        <f t="shared" si="5"/>
        <v>0</v>
      </c>
      <c r="D75" s="48">
        <f t="shared" si="6"/>
        <v>0</v>
      </c>
      <c r="E75" s="48">
        <f t="shared" si="7"/>
        <v>0</v>
      </c>
      <c r="F75" s="49" t="s">
        <v>21</v>
      </c>
    </row>
    <row r="76" spans="2:6" x14ac:dyDescent="0.35">
      <c r="B76" s="46" t="s">
        <v>2397</v>
      </c>
      <c r="C76" s="48">
        <f t="shared" si="5"/>
        <v>0</v>
      </c>
      <c r="D76" s="48">
        <f t="shared" si="6"/>
        <v>0</v>
      </c>
      <c r="E76" s="48">
        <f t="shared" si="7"/>
        <v>0</v>
      </c>
      <c r="F76" s="49" t="s">
        <v>21</v>
      </c>
    </row>
    <row r="77" spans="2:6" x14ac:dyDescent="0.35">
      <c r="B77" s="46" t="s">
        <v>2398</v>
      </c>
      <c r="C77" s="48">
        <f t="shared" si="5"/>
        <v>0</v>
      </c>
      <c r="D77" s="48">
        <f t="shared" si="6"/>
        <v>0</v>
      </c>
      <c r="E77" s="48">
        <f t="shared" si="7"/>
        <v>0</v>
      </c>
      <c r="F77" s="49" t="s">
        <v>21</v>
      </c>
    </row>
    <row r="78" spans="2:6" x14ac:dyDescent="0.35">
      <c r="B78" s="46" t="s">
        <v>20</v>
      </c>
      <c r="C78" s="48">
        <f t="shared" si="5"/>
        <v>0</v>
      </c>
      <c r="D78" s="48">
        <f t="shared" si="6"/>
        <v>0</v>
      </c>
      <c r="E78" s="48">
        <f t="shared" si="7"/>
        <v>1</v>
      </c>
      <c r="F78" s="49" t="s">
        <v>21</v>
      </c>
    </row>
    <row r="83" spans="2:6" ht="18.5" x14ac:dyDescent="0.45">
      <c r="B83" s="42" t="s">
        <v>2399</v>
      </c>
    </row>
    <row r="85" spans="2:6" x14ac:dyDescent="0.35">
      <c r="B85" s="56" t="s">
        <v>2385</v>
      </c>
    </row>
    <row r="86" spans="2:6" x14ac:dyDescent="0.35">
      <c r="B86" s="44" t="s">
        <v>2</v>
      </c>
      <c r="C86" s="44" t="s">
        <v>2386</v>
      </c>
      <c r="D86" s="44" t="s">
        <v>2387</v>
      </c>
      <c r="E86" s="44" t="s">
        <v>2388</v>
      </c>
      <c r="F86" s="44" t="s">
        <v>2389</v>
      </c>
    </row>
    <row r="87" spans="2:6" x14ac:dyDescent="0.35">
      <c r="B87" s="46" t="s">
        <v>163</v>
      </c>
      <c r="C87" s="47">
        <f>COUNTIFS('Recommendations'!C:C,"CAT I (High)",'Recommendations'!M:M,"=Resolved")</f>
        <v>0</v>
      </c>
      <c r="D87" s="47">
        <f>COUNTIFS('Recommendations'!C:C,"=CAT I (High)",'Recommendations'!M:M,"=Testing")</f>
        <v>0</v>
      </c>
      <c r="E87" s="47">
        <f>COUNTIFS('Recommendations'!C:C,"=CAT I (High)",'Recommendations'!M:M,"=Outstanding")</f>
        <v>19</v>
      </c>
      <c r="F87" s="47">
        <f>SUM(C87:E87)</f>
        <v>19</v>
      </c>
    </row>
    <row r="88" spans="2:6" x14ac:dyDescent="0.35">
      <c r="B88" s="46" t="s">
        <v>35</v>
      </c>
      <c r="C88" s="47">
        <f>COUNTIFS('Recommendations'!C:C,"CAT II (Medium)",'Recommendations'!M:M,"=Resolved")</f>
        <v>0</v>
      </c>
      <c r="D88" s="47">
        <f>COUNTIFS('Recommendations'!C:C,"=CAT II (Medium)",'Recommendations'!M:M,"=Testing")</f>
        <v>0</v>
      </c>
      <c r="E88" s="47">
        <f>COUNTIFS('Recommendations'!C:C,"=CAT II (Medium)",'Recommendations'!M:M,"=Outstanding")</f>
        <v>449</v>
      </c>
      <c r="F88" s="47">
        <f>SUM(C88:E88)</f>
        <v>449</v>
      </c>
    </row>
    <row r="89" spans="2:6" x14ac:dyDescent="0.35">
      <c r="B89" s="46" t="s">
        <v>16</v>
      </c>
      <c r="C89" s="47">
        <f>COUNTIFS('Recommendations'!C:C,"CAT III (Low)",'Recommendations'!M:M,"=Resolved")</f>
        <v>0</v>
      </c>
      <c r="D89" s="47">
        <f>COUNTIFS('Recommendations'!C:C,"=CAT III (Low)",'Recommendations'!M:M,"=Testing")</f>
        <v>0</v>
      </c>
      <c r="E89" s="47">
        <f>COUNTIFS('Recommendations'!C:C,"=CAT III (Low)",'Recommendations'!M:M,"=Outstanding")</f>
        <v>18</v>
      </c>
      <c r="F89" s="47">
        <f>SUM(C89:E89)</f>
        <v>18</v>
      </c>
    </row>
    <row r="91" spans="2:6" x14ac:dyDescent="0.35">
      <c r="B91" s="56" t="s">
        <v>2391</v>
      </c>
    </row>
    <row r="92" spans="2:6" x14ac:dyDescent="0.35">
      <c r="B92" s="57" t="s">
        <v>2</v>
      </c>
      <c r="C92" s="57" t="s">
        <v>2386</v>
      </c>
      <c r="D92" s="57" t="s">
        <v>2387</v>
      </c>
      <c r="E92" s="57" t="s">
        <v>2388</v>
      </c>
      <c r="F92" s="57" t="s">
        <v>21</v>
      </c>
    </row>
    <row r="93" spans="2:6" x14ac:dyDescent="0.35">
      <c r="B93" s="46" t="s">
        <v>163</v>
      </c>
      <c r="C93" s="48">
        <f>IF(F87&gt;0, C87/F87, 0)</f>
        <v>0</v>
      </c>
      <c r="D93" s="48">
        <f>IF(F87&gt;0, D87/F87, 0)</f>
        <v>0</v>
      </c>
      <c r="E93" s="48">
        <f>IF(F87&gt;0, E87/F87, 0)</f>
        <v>1</v>
      </c>
      <c r="F93" s="49" t="s">
        <v>21</v>
      </c>
    </row>
    <row r="94" spans="2:6" x14ac:dyDescent="0.35">
      <c r="B94" s="46" t="s">
        <v>35</v>
      </c>
      <c r="C94" s="48">
        <f>IF(F88&gt;0, C88/F88, 0)</f>
        <v>0</v>
      </c>
      <c r="D94" s="48">
        <f>IF(F88&gt;0, D88/F88, 0)</f>
        <v>0</v>
      </c>
      <c r="E94" s="48">
        <f>IF(F88&gt;0, E88/F88, 0)</f>
        <v>1</v>
      </c>
      <c r="F94" s="49" t="s">
        <v>21</v>
      </c>
    </row>
    <row r="95" spans="2:6" x14ac:dyDescent="0.35">
      <c r="B95" s="46" t="s">
        <v>16</v>
      </c>
      <c r="C95" s="48">
        <f>IF(F89&gt;0, C89/F89, 0)</f>
        <v>0</v>
      </c>
      <c r="D95" s="48">
        <f>IF(F89&gt;0, D89/F89, 0)</f>
        <v>0</v>
      </c>
      <c r="E95" s="48">
        <f>IF(F89&gt;0, E89/F89, 0)</f>
        <v>1</v>
      </c>
      <c r="F95" s="49" t="s">
        <v>21</v>
      </c>
    </row>
    <row r="100" spans="2:6" ht="18.5" x14ac:dyDescent="0.45">
      <c r="B100" s="42" t="s">
        <v>2400</v>
      </c>
    </row>
    <row r="102" spans="2:6" x14ac:dyDescent="0.35">
      <c r="B102" s="56" t="s">
        <v>2385</v>
      </c>
    </row>
    <row r="103" spans="2:6" x14ac:dyDescent="0.35">
      <c r="B103" s="44" t="s">
        <v>4</v>
      </c>
      <c r="C103" s="44" t="s">
        <v>2386</v>
      </c>
      <c r="D103" s="44" t="s">
        <v>2387</v>
      </c>
      <c r="E103" s="44" t="s">
        <v>2388</v>
      </c>
      <c r="F103" s="44" t="s">
        <v>2389</v>
      </c>
    </row>
    <row r="104" spans="2:6" x14ac:dyDescent="0.35">
      <c r="B104" s="46" t="s">
        <v>2401</v>
      </c>
      <c r="C104" s="47">
        <f>COUNTIFS('Recommendations'!E:E,"Must",'Recommendations'!M:M,"=Resolved")</f>
        <v>0</v>
      </c>
      <c r="D104" s="47">
        <f>COUNTIFS('Recommendations'!E:E,"=Must",'Recommendations'!M:M,"=Testing")</f>
        <v>0</v>
      </c>
      <c r="E104" s="47">
        <f>COUNTIFS('Recommendations'!E:E,"=Must",'Recommendations'!M:M,"=Outstanding")</f>
        <v>0</v>
      </c>
      <c r="F104" s="47">
        <f>SUM(C104:E104)</f>
        <v>0</v>
      </c>
    </row>
    <row r="105" spans="2:6" x14ac:dyDescent="0.35">
      <c r="B105" s="46" t="s">
        <v>2402</v>
      </c>
      <c r="C105" s="47">
        <f>COUNTIFS('Recommendations'!E:E,"Should",'Recommendations'!M:M,"=Resolved")</f>
        <v>0</v>
      </c>
      <c r="D105" s="47">
        <f>COUNTIFS('Recommendations'!E:E,"=Should",'Recommendations'!M:M,"=Testing")</f>
        <v>0</v>
      </c>
      <c r="E105" s="47">
        <f>COUNTIFS('Recommendations'!E:E,"=Should",'Recommendations'!M:M,"=Outstanding")</f>
        <v>0</v>
      </c>
      <c r="F105" s="47">
        <f>SUM(C105:E105)</f>
        <v>0</v>
      </c>
    </row>
    <row r="106" spans="2:6" x14ac:dyDescent="0.35">
      <c r="B106" s="46" t="s">
        <v>2403</v>
      </c>
      <c r="C106" s="47">
        <f>COUNTIFS('Recommendations'!E:E,"Could",'Recommendations'!M:M,"=Resolved")</f>
        <v>0</v>
      </c>
      <c r="D106" s="47">
        <f>COUNTIFS('Recommendations'!E:E,"=Could",'Recommendations'!M:M,"=Testing")</f>
        <v>0</v>
      </c>
      <c r="E106" s="47">
        <f>COUNTIFS('Recommendations'!E:E,"=Could",'Recommendations'!M:M,"=Outstanding")</f>
        <v>0</v>
      </c>
      <c r="F106" s="47">
        <f>SUM(C106:E106)</f>
        <v>0</v>
      </c>
    </row>
    <row r="107" spans="2:6" x14ac:dyDescent="0.35">
      <c r="B107" s="46" t="s">
        <v>2404</v>
      </c>
      <c r="C107" s="47">
        <f>COUNTIFS('Recommendations'!E:E,"Won't",'Recommendations'!M:M,"=Resolved")</f>
        <v>0</v>
      </c>
      <c r="D107" s="47">
        <f>COUNTIFS('Recommendations'!E:E,"=Won't",'Recommendations'!M:M,"=Testing")</f>
        <v>0</v>
      </c>
      <c r="E107" s="47">
        <f>COUNTIFS('Recommendations'!E:E,"=Won't",'Recommendations'!M:M,"=Outstanding")</f>
        <v>0</v>
      </c>
      <c r="F107" s="47">
        <f>SUM(C107:E107)</f>
        <v>0</v>
      </c>
    </row>
    <row r="108" spans="2:6" x14ac:dyDescent="0.35">
      <c r="B108" s="46" t="s">
        <v>18</v>
      </c>
      <c r="C108" s="47">
        <f>COUNTIFS('Recommendations'!E:E,"Unassigned",'Recommendations'!M:M,"=Resolved")</f>
        <v>0</v>
      </c>
      <c r="D108" s="47">
        <f>COUNTIFS('Recommendations'!E:E,"=Unassigned",'Recommendations'!M:M,"=Testing")</f>
        <v>0</v>
      </c>
      <c r="E108" s="47">
        <f>COUNTIFS('Recommendations'!E:E,"=Unassigned",'Recommendations'!M:M,"=Outstanding")</f>
        <v>486</v>
      </c>
      <c r="F108" s="47">
        <f>SUM(C108:E108)</f>
        <v>486</v>
      </c>
    </row>
    <row r="110" spans="2:6" x14ac:dyDescent="0.35">
      <c r="B110" s="56" t="s">
        <v>2391</v>
      </c>
    </row>
    <row r="111" spans="2:6" x14ac:dyDescent="0.35">
      <c r="B111" s="57" t="s">
        <v>4</v>
      </c>
      <c r="C111" s="57" t="s">
        <v>2386</v>
      </c>
      <c r="D111" s="57" t="s">
        <v>2387</v>
      </c>
      <c r="E111" s="57" t="s">
        <v>2388</v>
      </c>
      <c r="F111" s="57" t="s">
        <v>21</v>
      </c>
    </row>
    <row r="112" spans="2:6" x14ac:dyDescent="0.35">
      <c r="B112" s="46" t="s">
        <v>2401</v>
      </c>
      <c r="C112" s="48">
        <f>IF(F104&gt;0, C104/F104, 0)</f>
        <v>0</v>
      </c>
      <c r="D112" s="48">
        <f>IF(F104&gt;0, D104/F104, 0)</f>
        <v>0</v>
      </c>
      <c r="E112" s="48">
        <f>IF(F104&gt;0, E104/F104, 0)</f>
        <v>0</v>
      </c>
      <c r="F112" s="49" t="s">
        <v>21</v>
      </c>
    </row>
    <row r="113" spans="2:6" x14ac:dyDescent="0.35">
      <c r="B113" s="46" t="s">
        <v>2402</v>
      </c>
      <c r="C113" s="48">
        <f>IF(F105&gt;0, C105/F105, 0)</f>
        <v>0</v>
      </c>
      <c r="D113" s="48">
        <f>IF(F105&gt;0, D105/F105, 0)</f>
        <v>0</v>
      </c>
      <c r="E113" s="48">
        <f>IF(F105&gt;0, E105/F105, 0)</f>
        <v>0</v>
      </c>
      <c r="F113" s="49" t="s">
        <v>21</v>
      </c>
    </row>
    <row r="114" spans="2:6" x14ac:dyDescent="0.35">
      <c r="B114" s="46" t="s">
        <v>2403</v>
      </c>
      <c r="C114" s="48">
        <f>IF(F106&gt;0, C106/F106, 0)</f>
        <v>0</v>
      </c>
      <c r="D114" s="48">
        <f>IF(F106&gt;0, D106/F106, 0)</f>
        <v>0</v>
      </c>
      <c r="E114" s="48">
        <f>IF(F106&gt;0, E106/F106, 0)</f>
        <v>0</v>
      </c>
      <c r="F114" s="49" t="s">
        <v>21</v>
      </c>
    </row>
    <row r="115" spans="2:6" x14ac:dyDescent="0.35">
      <c r="B115" s="46" t="s">
        <v>2404</v>
      </c>
      <c r="C115" s="48">
        <f>IF(F107&gt;0, C107/F107, 0)</f>
        <v>0</v>
      </c>
      <c r="D115" s="48">
        <f>IF(F107&gt;0, D107/F107, 0)</f>
        <v>0</v>
      </c>
      <c r="E115" s="48">
        <f>IF(F107&gt;0, E107/F107, 0)</f>
        <v>0</v>
      </c>
      <c r="F115" s="49" t="s">
        <v>21</v>
      </c>
    </row>
    <row r="116" spans="2:6" x14ac:dyDescent="0.35">
      <c r="B116" s="46" t="s">
        <v>18</v>
      </c>
      <c r="C116" s="48">
        <f>IF(F108&gt;0, C108/F108, 0)</f>
        <v>0</v>
      </c>
      <c r="D116" s="48">
        <f>IF(F108&gt;0, D108/F108, 0)</f>
        <v>0</v>
      </c>
      <c r="E116" s="48">
        <f>IF(F108&gt;0, E108/F108, 0)</f>
        <v>1</v>
      </c>
      <c r="F116" s="49" t="s">
        <v>21</v>
      </c>
    </row>
    <row r="121" spans="2:6" ht="18.5" x14ac:dyDescent="0.45">
      <c r="B121" s="42" t="s">
        <v>2405</v>
      </c>
    </row>
    <row r="123" spans="2:6" x14ac:dyDescent="0.35">
      <c r="B123" s="56" t="s">
        <v>2385</v>
      </c>
    </row>
    <row r="124" spans="2:6" x14ac:dyDescent="0.35">
      <c r="B124" s="44" t="s">
        <v>2406</v>
      </c>
      <c r="C124" s="44" t="s">
        <v>2386</v>
      </c>
      <c r="D124" s="44" t="s">
        <v>2387</v>
      </c>
      <c r="E124" s="44" t="s">
        <v>2388</v>
      </c>
      <c r="F124" s="44" t="s">
        <v>2389</v>
      </c>
    </row>
    <row r="125" spans="2:6" x14ac:dyDescent="0.35">
      <c r="B125" s="46" t="s">
        <v>2407</v>
      </c>
      <c r="C125" s="47">
        <f>COUNTIFS('Recommendations'!F:F,"Low",'Recommendations'!M:M,"=Resolved")</f>
        <v>0</v>
      </c>
      <c r="D125" s="47">
        <f>COUNTIFS('Recommendations'!F:F,"=Low",'Recommendations'!M:M,"=Testing")</f>
        <v>0</v>
      </c>
      <c r="E125" s="47">
        <f>COUNTIFS('Recommendations'!F:F,"=Low",'Recommendations'!M:M,"=Outstanding")</f>
        <v>0</v>
      </c>
      <c r="F125" s="47">
        <f>SUM(C125:E125)</f>
        <v>0</v>
      </c>
    </row>
    <row r="126" spans="2:6" x14ac:dyDescent="0.35">
      <c r="B126" s="46" t="s">
        <v>2408</v>
      </c>
      <c r="C126" s="47">
        <f>COUNTIFS('Recommendations'!F:F,"Medium",'Recommendations'!M:M,"=Resolved")</f>
        <v>0</v>
      </c>
      <c r="D126" s="47">
        <f>COUNTIFS('Recommendations'!F:F,"=Medium",'Recommendations'!M:M,"=Testing")</f>
        <v>0</v>
      </c>
      <c r="E126" s="47">
        <f>COUNTIFS('Recommendations'!F:F,"=Medium",'Recommendations'!M:M,"=Outstanding")</f>
        <v>0</v>
      </c>
      <c r="F126" s="47">
        <f>SUM(C126:E126)</f>
        <v>0</v>
      </c>
    </row>
    <row r="127" spans="2:6" x14ac:dyDescent="0.35">
      <c r="B127" s="46" t="s">
        <v>2409</v>
      </c>
      <c r="C127" s="47">
        <f>COUNTIFS('Recommendations'!F:F,"High",'Recommendations'!M:M,"=Resolved")</f>
        <v>0</v>
      </c>
      <c r="D127" s="47">
        <f>COUNTIFS('Recommendations'!F:F,"=High",'Recommendations'!M:M,"=Testing")</f>
        <v>0</v>
      </c>
      <c r="E127" s="47">
        <f>COUNTIFS('Recommendations'!F:F,"=High",'Recommendations'!M:M,"=Outstanding")</f>
        <v>0</v>
      </c>
      <c r="F127" s="47">
        <f>SUM(C127:E127)</f>
        <v>0</v>
      </c>
    </row>
    <row r="128" spans="2:6" x14ac:dyDescent="0.35">
      <c r="B128" s="46" t="s">
        <v>19</v>
      </c>
      <c r="C128" s="47">
        <f>COUNTIFS('Recommendations'!F:F,"Unassessed",'Recommendations'!M:M,"=Resolved")</f>
        <v>0</v>
      </c>
      <c r="D128" s="47">
        <f>COUNTIFS('Recommendations'!F:F,"=Unassessed",'Recommendations'!M:M,"=Testing")</f>
        <v>0</v>
      </c>
      <c r="E128" s="47">
        <f>COUNTIFS('Recommendations'!F:F,"=Unassessed",'Recommendations'!M:M,"=Outstanding")</f>
        <v>486</v>
      </c>
      <c r="F128" s="47">
        <f>SUM(C128:E128)</f>
        <v>486</v>
      </c>
    </row>
    <row r="130" spans="2:15" x14ac:dyDescent="0.35">
      <c r="B130" s="56" t="s">
        <v>2391</v>
      </c>
    </row>
    <row r="131" spans="2:15" x14ac:dyDescent="0.35">
      <c r="B131" s="57" t="s">
        <v>2406</v>
      </c>
      <c r="C131" s="57" t="s">
        <v>2386</v>
      </c>
      <c r="D131" s="57" t="s">
        <v>2387</v>
      </c>
      <c r="E131" s="57" t="s">
        <v>2388</v>
      </c>
      <c r="F131" s="57" t="s">
        <v>21</v>
      </c>
    </row>
    <row r="132" spans="2:15" x14ac:dyDescent="0.35">
      <c r="B132" s="46" t="s">
        <v>2407</v>
      </c>
      <c r="C132" s="48">
        <f>IF(F125&gt;0, C125/F125, 0)</f>
        <v>0</v>
      </c>
      <c r="D132" s="48">
        <f>IF(F125&gt;0, D125/F125, 0)</f>
        <v>0</v>
      </c>
      <c r="E132" s="48">
        <f>IF(F125&gt;0, E125/F125, 0)</f>
        <v>0</v>
      </c>
      <c r="F132" s="49" t="s">
        <v>21</v>
      </c>
    </row>
    <row r="133" spans="2:15" x14ac:dyDescent="0.35">
      <c r="B133" s="46" t="s">
        <v>2408</v>
      </c>
      <c r="C133" s="48">
        <f>IF(F126&gt;0, C126/F126, 0)</f>
        <v>0</v>
      </c>
      <c r="D133" s="48">
        <f>IF(F126&gt;0, D126/F126, 0)</f>
        <v>0</v>
      </c>
      <c r="E133" s="48">
        <f>IF(F126&gt;0, E126/F126, 0)</f>
        <v>0</v>
      </c>
      <c r="F133" s="49" t="s">
        <v>21</v>
      </c>
    </row>
    <row r="134" spans="2:15" x14ac:dyDescent="0.35">
      <c r="B134" s="46" t="s">
        <v>2409</v>
      </c>
      <c r="C134" s="48">
        <f>IF(F127&gt;0, C127/F127, 0)</f>
        <v>0</v>
      </c>
      <c r="D134" s="48">
        <f>IF(F127&gt;0, D127/F127, 0)</f>
        <v>0</v>
      </c>
      <c r="E134" s="48">
        <f>IF(F127&gt;0, E127/F127, 0)</f>
        <v>0</v>
      </c>
      <c r="F134" s="49" t="s">
        <v>21</v>
      </c>
    </row>
    <row r="135" spans="2:15" x14ac:dyDescent="0.35">
      <c r="B135" s="46" t="s">
        <v>19</v>
      </c>
      <c r="C135" s="48">
        <f>IF(F128&gt;0, C128/F128, 0)</f>
        <v>0</v>
      </c>
      <c r="D135" s="48">
        <f>IF(F128&gt;0, D128/F128, 0)</f>
        <v>0</v>
      </c>
      <c r="E135" s="48">
        <f>IF(F128&gt;0, E128/F128, 0)</f>
        <v>1</v>
      </c>
      <c r="F135" s="49" t="s">
        <v>21</v>
      </c>
    </row>
    <row r="140" spans="2:15" ht="18.5" x14ac:dyDescent="0.45">
      <c r="B140" s="42" t="s">
        <v>2410</v>
      </c>
      <c r="J140" s="42" t="s">
        <v>2411</v>
      </c>
    </row>
    <row r="141" spans="2:15" x14ac:dyDescent="0.35">
      <c r="B141" s="44" t="s">
        <v>6</v>
      </c>
      <c r="C141" s="297" t="s">
        <v>2412</v>
      </c>
      <c r="D141" s="297"/>
      <c r="E141" s="44" t="s">
        <v>2378</v>
      </c>
      <c r="F141" s="44" t="s">
        <v>2386</v>
      </c>
      <c r="G141" s="297" t="s">
        <v>2413</v>
      </c>
      <c r="H141" s="297"/>
      <c r="J141" s="44" t="s">
        <v>6</v>
      </c>
      <c r="K141" s="44" t="s">
        <v>2401</v>
      </c>
      <c r="L141" s="44" t="s">
        <v>2402</v>
      </c>
      <c r="M141" s="44" t="s">
        <v>2403</v>
      </c>
      <c r="N141" s="44" t="s">
        <v>2404</v>
      </c>
      <c r="O141" s="44" t="s">
        <v>18</v>
      </c>
    </row>
    <row r="142" spans="2:15" x14ac:dyDescent="0.35">
      <c r="B142" s="50" t="s">
        <v>2394</v>
      </c>
      <c r="C142" s="298" t="s">
        <v>21</v>
      </c>
      <c r="D142" s="298"/>
      <c r="E142" s="47">
        <f>COUNTIF('Recommendations'!G:G,"Phase1")-COUNTIFS('Recommendations'!G:G,"Phase1",'Recommendations'!H:H,"Risk Accepted")-COUNTIFS('Recommendations'!G:G,"Phase1",'Recommendations'!H:H,"N/A")</f>
        <v>0</v>
      </c>
      <c r="F142" s="47">
        <f>COUNTIFS('Recommendations'!G:G,"Phase1",'Recommendations'!M:M,"Resolved")</f>
        <v>0</v>
      </c>
      <c r="G142" s="299">
        <f t="shared" ref="G142:G147" si="8">IF(E142&gt;0,F142/E142,0)</f>
        <v>0</v>
      </c>
      <c r="H142" s="299"/>
      <c r="J142" s="50" t="s">
        <v>2394</v>
      </c>
      <c r="K142" s="47">
        <f>COUNTIFS('Recommendations'!G:G,"Phase1",'Recommendations'!E:E,"Must")</f>
        <v>0</v>
      </c>
      <c r="L142" s="47">
        <f>COUNTIFS('Recommendations'!G:G,"Phase1",'Recommendations'!E:E,"Should")</f>
        <v>0</v>
      </c>
      <c r="M142" s="47">
        <f>COUNTIFS('Recommendations'!G:G,"Phase1",'Recommendations'!E:E,"Could")</f>
        <v>0</v>
      </c>
      <c r="N142" s="47">
        <f>COUNTIFS('Recommendations'!G:G,"Phase1",'Recommendations'!E:E,"Won't")</f>
        <v>0</v>
      </c>
      <c r="O142" s="47">
        <f>COUNTIFS('Recommendations'!G:G,"Phase1",'Recommendations'!E:E,"Unassigned")</f>
        <v>0</v>
      </c>
    </row>
    <row r="143" spans="2:15" x14ac:dyDescent="0.35">
      <c r="B143" s="50" t="s">
        <v>2395</v>
      </c>
      <c r="C143" s="298" t="s">
        <v>21</v>
      </c>
      <c r="D143" s="298"/>
      <c r="E143" s="47">
        <f>COUNTIF('Recommendations'!G:G,"Phase2")-COUNTIFS('Recommendations'!G:G,"Phase2",'Recommendations'!H:H,"Risk Accepted")-COUNTIFS('Recommendations'!G:G,"Phase2",'Recommendations'!H:H,"N/A")</f>
        <v>0</v>
      </c>
      <c r="F143" s="47">
        <f>COUNTIFS('Recommendations'!G:G,"Phase2",'Recommendations'!M:M,"Resolved")</f>
        <v>0</v>
      </c>
      <c r="G143" s="299">
        <f t="shared" si="8"/>
        <v>0</v>
      </c>
      <c r="H143" s="299"/>
      <c r="J143" s="50" t="s">
        <v>2395</v>
      </c>
      <c r="K143" s="47">
        <f>COUNTIFS('Recommendations'!G:G,"Phase2",'Recommendations'!E:E,"Must")</f>
        <v>0</v>
      </c>
      <c r="L143" s="47">
        <f>COUNTIFS('Recommendations'!G:G,"Phase2",'Recommendations'!E:E,"Should")</f>
        <v>0</v>
      </c>
      <c r="M143" s="47">
        <f>COUNTIFS('Recommendations'!G:G,"Phase2",'Recommendations'!E:E,"Could")</f>
        <v>0</v>
      </c>
      <c r="N143" s="47">
        <f>COUNTIFS('Recommendations'!G:G,"Phase2",'Recommendations'!E:E,"Won't")</f>
        <v>0</v>
      </c>
      <c r="O143" s="47">
        <f>COUNTIFS('Recommendations'!G:G,"Phase2",'Recommendations'!E:E,"Unassigned")</f>
        <v>0</v>
      </c>
    </row>
    <row r="144" spans="2:15" x14ac:dyDescent="0.35">
      <c r="B144" s="50" t="s">
        <v>2396</v>
      </c>
      <c r="C144" s="298" t="s">
        <v>21</v>
      </c>
      <c r="D144" s="298"/>
      <c r="E144" s="47">
        <f>COUNTIF('Recommendations'!G:G,"Phase3")-COUNTIFS('Recommendations'!G:G,"Phase3",'Recommendations'!H:H,"Risk Accepted")-COUNTIFS('Recommendations'!G:G,"Phase3",'Recommendations'!H:H,"N/A")</f>
        <v>0</v>
      </c>
      <c r="F144" s="47">
        <f>COUNTIFS('Recommendations'!G:G,"Phase3",'Recommendations'!M:M,"Resolved")</f>
        <v>0</v>
      </c>
      <c r="G144" s="299">
        <f t="shared" si="8"/>
        <v>0</v>
      </c>
      <c r="H144" s="299"/>
      <c r="J144" s="50" t="s">
        <v>2396</v>
      </c>
      <c r="K144" s="47">
        <f>COUNTIFS('Recommendations'!G:G,"Phase3",'Recommendations'!E:E,"Must")</f>
        <v>0</v>
      </c>
      <c r="L144" s="47">
        <f>COUNTIFS('Recommendations'!G:G,"Phase3",'Recommendations'!E:E,"Should")</f>
        <v>0</v>
      </c>
      <c r="M144" s="47">
        <f>COUNTIFS('Recommendations'!G:G,"Phase3",'Recommendations'!E:E,"Could")</f>
        <v>0</v>
      </c>
      <c r="N144" s="47">
        <f>COUNTIFS('Recommendations'!G:G,"Phase3",'Recommendations'!E:E,"Won't")</f>
        <v>0</v>
      </c>
      <c r="O144" s="47">
        <f>COUNTIFS('Recommendations'!G:G,"Phase3",'Recommendations'!E:E,"Unassigned")</f>
        <v>0</v>
      </c>
    </row>
    <row r="145" spans="2:24" x14ac:dyDescent="0.35">
      <c r="B145" s="50" t="s">
        <v>2397</v>
      </c>
      <c r="C145" s="298" t="s">
        <v>21</v>
      </c>
      <c r="D145" s="298"/>
      <c r="E145" s="47">
        <f>COUNTIF('Recommendations'!G:G,"Phase4")-COUNTIFS('Recommendations'!G:G,"Phase4",'Recommendations'!H:H,"Risk Accepted")-COUNTIFS('Recommendations'!G:G,"Phase4",'Recommendations'!H:H,"N/A")</f>
        <v>0</v>
      </c>
      <c r="F145" s="47">
        <f>COUNTIFS('Recommendations'!G:G,"Phase4",'Recommendations'!M:M,"Resolved")</f>
        <v>0</v>
      </c>
      <c r="G145" s="299">
        <f t="shared" si="8"/>
        <v>0</v>
      </c>
      <c r="H145" s="299"/>
      <c r="J145" s="50" t="s">
        <v>2397</v>
      </c>
      <c r="K145" s="47">
        <f>COUNTIFS('Recommendations'!G:G,"Phase4",'Recommendations'!E:E,"Must")</f>
        <v>0</v>
      </c>
      <c r="L145" s="47">
        <f>COUNTIFS('Recommendations'!G:G,"Phase4",'Recommendations'!E:E,"Should")</f>
        <v>0</v>
      </c>
      <c r="M145" s="47">
        <f>COUNTIFS('Recommendations'!G:G,"Phase4",'Recommendations'!E:E,"Could")</f>
        <v>0</v>
      </c>
      <c r="N145" s="47">
        <f>COUNTIFS('Recommendations'!G:G,"Phase4",'Recommendations'!E:E,"Won't")</f>
        <v>0</v>
      </c>
      <c r="O145" s="47">
        <f>COUNTIFS('Recommendations'!G:G,"Phase4",'Recommendations'!E:E,"Unassigned")</f>
        <v>0</v>
      </c>
    </row>
    <row r="146" spans="2:24" x14ac:dyDescent="0.35">
      <c r="B146" s="50" t="s">
        <v>2398</v>
      </c>
      <c r="C146" s="298" t="s">
        <v>21</v>
      </c>
      <c r="D146" s="298"/>
      <c r="E146" s="47">
        <f>COUNTIF('Recommendations'!G:G,"Phase5")-COUNTIFS('Recommendations'!G:G,"Phase5",'Recommendations'!H:H,"Risk Accepted")-COUNTIFS('Recommendations'!G:G,"Phase5",'Recommendations'!H:H,"N/A")</f>
        <v>0</v>
      </c>
      <c r="F146" s="47">
        <f>COUNTIFS('Recommendations'!G:G,"Phase5",'Recommendations'!M:M,"Resolved")</f>
        <v>0</v>
      </c>
      <c r="G146" s="299">
        <f t="shared" si="8"/>
        <v>0</v>
      </c>
      <c r="H146" s="299"/>
      <c r="J146" s="50" t="s">
        <v>2398</v>
      </c>
      <c r="K146" s="47">
        <f>COUNTIFS('Recommendations'!G:G,"Phase5",'Recommendations'!E:E,"Must")</f>
        <v>0</v>
      </c>
      <c r="L146" s="47">
        <f>COUNTIFS('Recommendations'!G:G,"Phase5",'Recommendations'!E:E,"Should")</f>
        <v>0</v>
      </c>
      <c r="M146" s="47">
        <f>COUNTIFS('Recommendations'!G:G,"Phase5",'Recommendations'!E:E,"Could")</f>
        <v>0</v>
      </c>
      <c r="N146" s="47">
        <f>COUNTIFS('Recommendations'!G:G,"Phase5",'Recommendations'!E:E,"Won't")</f>
        <v>0</v>
      </c>
      <c r="O146" s="47">
        <f>COUNTIFS('Recommendations'!G:G,"Phase5",'Recommendations'!E:E,"Unassigned")</f>
        <v>0</v>
      </c>
    </row>
    <row r="147" spans="2:24" x14ac:dyDescent="0.35">
      <c r="B147" s="50" t="s">
        <v>20</v>
      </c>
      <c r="C147" s="298" t="s">
        <v>21</v>
      </c>
      <c r="D147" s="298"/>
      <c r="E147" s="47">
        <f>COUNTIF('Recommendations'!G:G,"Pending")-COUNTIFS('Recommendations'!G:G,"Pending",'Recommendations'!H:H,"Risk Accepted")-COUNTIFS('Recommendations'!G:G,"Pending",'Recommendations'!H:H,"N/A")</f>
        <v>486</v>
      </c>
      <c r="F147" s="47">
        <f>COUNTIFS('Recommendations'!G:G,"Pending",'Recommendations'!M:M,"Resolved")</f>
        <v>0</v>
      </c>
      <c r="G147" s="299">
        <f t="shared" si="8"/>
        <v>0</v>
      </c>
      <c r="H147" s="299"/>
      <c r="J147" s="50" t="s">
        <v>20</v>
      </c>
      <c r="K147" s="47">
        <f>COUNTIFS('Recommendations'!G:G,"Pending",'Recommendations'!E:E,"Must")</f>
        <v>0</v>
      </c>
      <c r="L147" s="47">
        <f>COUNTIFS('Recommendations'!G:G,"Pending",'Recommendations'!E:E,"Should")</f>
        <v>0</v>
      </c>
      <c r="M147" s="47">
        <f>COUNTIFS('Recommendations'!G:G,"Pending",'Recommendations'!E:E,"Could")</f>
        <v>0</v>
      </c>
      <c r="N147" s="47">
        <f>COUNTIFS('Recommendations'!G:G,"Pending",'Recommendations'!E:E,"Won't")</f>
        <v>0</v>
      </c>
      <c r="O147" s="47">
        <f>COUNTIFS('Recommendations'!G:G,"Pending",'Recommendations'!E:E,"Unassigned")</f>
        <v>486</v>
      </c>
    </row>
    <row r="154" spans="2:24" ht="21" x14ac:dyDescent="0.5">
      <c r="B154" s="42" t="s">
        <v>2414</v>
      </c>
      <c r="P154" s="59" t="s">
        <v>2415</v>
      </c>
    </row>
    <row r="156" spans="2:24" ht="60" customHeight="1" x14ac:dyDescent="0.35">
      <c r="B156" s="300" t="s">
        <v>2416</v>
      </c>
      <c r="C156" s="293"/>
      <c r="D156" s="293"/>
      <c r="E156" s="293"/>
      <c r="F156" s="293"/>
      <c r="P156" s="300" t="s">
        <v>2417</v>
      </c>
      <c r="Q156" s="293"/>
      <c r="R156" s="293"/>
      <c r="S156" s="293"/>
      <c r="T156" s="293"/>
      <c r="U156" s="293"/>
      <c r="V156" s="293"/>
      <c r="W156" s="293"/>
    </row>
    <row r="158" spans="2:24" ht="30" customHeight="1" x14ac:dyDescent="0.35">
      <c r="P158" s="60" t="s">
        <v>2418</v>
      </c>
      <c r="Q158" s="61">
        <f>C16</f>
        <v>0</v>
      </c>
      <c r="R158" s="62"/>
      <c r="S158" s="61">
        <f>C104</f>
        <v>0</v>
      </c>
      <c r="T158" s="62"/>
      <c r="U158" s="61">
        <f>C105</f>
        <v>0</v>
      </c>
      <c r="V158" s="62"/>
      <c r="W158" s="61">
        <f>C106</f>
        <v>0</v>
      </c>
      <c r="X158" s="62"/>
    </row>
    <row r="159" spans="2:24" ht="35" customHeight="1" x14ac:dyDescent="0.35">
      <c r="P159" s="63" t="s">
        <v>2419</v>
      </c>
      <c r="Q159" s="63" t="s">
        <v>2420</v>
      </c>
      <c r="R159" s="63" t="s">
        <v>2421</v>
      </c>
      <c r="S159" s="63" t="s">
        <v>2422</v>
      </c>
      <c r="T159" s="63" t="s">
        <v>2423</v>
      </c>
      <c r="U159" s="63" t="s">
        <v>2424</v>
      </c>
      <c r="V159" s="63" t="s">
        <v>2425</v>
      </c>
      <c r="W159" s="63" t="s">
        <v>2426</v>
      </c>
      <c r="X159" s="63" t="s">
        <v>2427</v>
      </c>
    </row>
    <row r="160" spans="2:24" x14ac:dyDescent="0.35">
      <c r="O160" s="64" t="s">
        <v>2428</v>
      </c>
      <c r="P160" s="65" t="s">
        <v>2429</v>
      </c>
      <c r="Q160" s="66">
        <v>0</v>
      </c>
      <c r="R160" s="67">
        <f>IF(Dashboard!F16&gt;0, Q160/Dashboard!F16, "")</f>
        <v>0</v>
      </c>
      <c r="S160" s="66">
        <v>0</v>
      </c>
      <c r="T160" s="67" t="str">
        <f>IF(AND(NOT(ISBLANK(S160)),Dashboard!F104&gt;0), S160/Dashboard!F104, "")</f>
        <v/>
      </c>
      <c r="U160" s="66">
        <v>0</v>
      </c>
      <c r="V160" s="67" t="str">
        <f>IF(AND(NOT(ISBLANK(U160)),Dashboard!F105&gt;0), U160/Dashboard!F105, "")</f>
        <v/>
      </c>
      <c r="W160" s="66">
        <v>0</v>
      </c>
      <c r="X160" s="67" t="str">
        <f>IF(AND(NOT(ISBLANK(W160)),Dashboard!F106&gt;0), W160/Dashboard!F106, "")</f>
        <v/>
      </c>
    </row>
    <row r="161" spans="16:24" x14ac:dyDescent="0.35">
      <c r="P161" s="58"/>
      <c r="Q161" s="45"/>
      <c r="R161" s="48" t="str">
        <f>IF(AND(NOT(ISBLANK(Q161)),Dashboard!F16&gt;0), Q161/Dashboard!F16, "")</f>
        <v/>
      </c>
      <c r="S161" s="45"/>
      <c r="T161" s="48" t="str">
        <f>IF(AND(NOT(ISBLANK(S161)),Dashboard!F104&gt;0), S161/Dashboard!F104, "")</f>
        <v/>
      </c>
      <c r="U161" s="45"/>
      <c r="V161" s="48" t="str">
        <f>IF(AND(NOT(ISBLANK(U161)),Dashboard!F105&gt;0), U161/Dashboard!F105, "")</f>
        <v/>
      </c>
      <c r="W161" s="45"/>
      <c r="X161" s="48" t="str">
        <f>IF(AND(NOT(ISBLANK(W161)),Dashboard!F106&gt;0), W161/Dashboard!F106, "")</f>
        <v/>
      </c>
    </row>
    <row r="162" spans="16:24" x14ac:dyDescent="0.35">
      <c r="P162" s="58"/>
      <c r="Q162" s="45"/>
      <c r="R162" s="48" t="str">
        <f>IF(AND(NOT(ISBLANK(Q162)),Dashboard!F16&gt;0), Q162/Dashboard!F16, "")</f>
        <v/>
      </c>
      <c r="S162" s="45"/>
      <c r="T162" s="48" t="str">
        <f>IF(AND(NOT(ISBLANK(S162)),Dashboard!F104&gt;0), S162/Dashboard!F104, "")</f>
        <v/>
      </c>
      <c r="U162" s="45"/>
      <c r="V162" s="48" t="str">
        <f>IF(AND(NOT(ISBLANK(U162)),Dashboard!F105&gt;0), U162/Dashboard!F105, "")</f>
        <v/>
      </c>
      <c r="W162" s="45"/>
      <c r="X162" s="48" t="str">
        <f>IF(AND(NOT(ISBLANK(W162)),Dashboard!F106&gt;0), W162/Dashboard!F106, "")</f>
        <v/>
      </c>
    </row>
    <row r="163" spans="16:24" x14ac:dyDescent="0.35">
      <c r="P163" s="58"/>
      <c r="Q163" s="45"/>
      <c r="R163" s="48" t="str">
        <f>IF(AND(NOT(ISBLANK(Q163)),Dashboard!F16&gt;0), Q163/Dashboard!F16, "")</f>
        <v/>
      </c>
      <c r="S163" s="45"/>
      <c r="T163" s="48" t="str">
        <f>IF(AND(NOT(ISBLANK(S163)),Dashboard!F104&gt;0), S163/Dashboard!F104, "")</f>
        <v/>
      </c>
      <c r="U163" s="45"/>
      <c r="V163" s="48" t="str">
        <f>IF(AND(NOT(ISBLANK(U163)),Dashboard!F105&gt;0), U163/Dashboard!F105, "")</f>
        <v/>
      </c>
      <c r="W163" s="45"/>
      <c r="X163" s="48" t="str">
        <f>IF(AND(NOT(ISBLANK(W163)),Dashboard!F106&gt;0), W163/Dashboard!F106, "")</f>
        <v/>
      </c>
    </row>
    <row r="164" spans="16:24" x14ac:dyDescent="0.35">
      <c r="P164" s="58"/>
      <c r="Q164" s="45"/>
      <c r="R164" s="48" t="str">
        <f>IF(AND(NOT(ISBLANK(Q164)),Dashboard!F16&gt;0), Q164/Dashboard!F16, "")</f>
        <v/>
      </c>
      <c r="S164" s="45"/>
      <c r="T164" s="48" t="str">
        <f>IF(AND(NOT(ISBLANK(S164)),Dashboard!F104&gt;0), S164/Dashboard!F104, "")</f>
        <v/>
      </c>
      <c r="U164" s="45"/>
      <c r="V164" s="48" t="str">
        <f>IF(AND(NOT(ISBLANK(U164)),Dashboard!F105&gt;0), U164/Dashboard!F105, "")</f>
        <v/>
      </c>
      <c r="W164" s="45"/>
      <c r="X164" s="48" t="str">
        <f>IF(AND(NOT(ISBLANK(W164)),Dashboard!F106&gt;0), W164/Dashboard!F106, "")</f>
        <v/>
      </c>
    </row>
    <row r="165" spans="16:24" x14ac:dyDescent="0.35">
      <c r="P165" s="58"/>
      <c r="Q165" s="45"/>
      <c r="R165" s="48" t="str">
        <f>IF(AND(NOT(ISBLANK(Q165)),Dashboard!F16&gt;0), Q165/Dashboard!F16, "")</f>
        <v/>
      </c>
      <c r="S165" s="45"/>
      <c r="T165" s="48" t="str">
        <f>IF(AND(NOT(ISBLANK(S165)),Dashboard!F104&gt;0), S165/Dashboard!F104, "")</f>
        <v/>
      </c>
      <c r="U165" s="45"/>
      <c r="V165" s="48" t="str">
        <f>IF(AND(NOT(ISBLANK(U165)),Dashboard!F105&gt;0), U165/Dashboard!F105, "")</f>
        <v/>
      </c>
      <c r="W165" s="45"/>
      <c r="X165" s="48" t="str">
        <f>IF(AND(NOT(ISBLANK(W165)),Dashboard!F106&gt;0), W165/Dashboard!F106, "")</f>
        <v/>
      </c>
    </row>
    <row r="166" spans="16:24" x14ac:dyDescent="0.35">
      <c r="P166" s="58"/>
      <c r="Q166" s="45"/>
      <c r="R166" s="48" t="str">
        <f>IF(AND(NOT(ISBLANK(Q166)),Dashboard!F16&gt;0), Q166/Dashboard!F16, "")</f>
        <v/>
      </c>
      <c r="S166" s="45"/>
      <c r="T166" s="48" t="str">
        <f>IF(AND(NOT(ISBLANK(S166)),Dashboard!F104&gt;0), S166/Dashboard!F104, "")</f>
        <v/>
      </c>
      <c r="U166" s="45"/>
      <c r="V166" s="48" t="str">
        <f>IF(AND(NOT(ISBLANK(U166)),Dashboard!F105&gt;0), U166/Dashboard!F105, "")</f>
        <v/>
      </c>
      <c r="W166" s="45"/>
      <c r="X166" s="48" t="str">
        <f>IF(AND(NOT(ISBLANK(W166)),Dashboard!F106&gt;0), W166/Dashboard!F106, "")</f>
        <v/>
      </c>
    </row>
    <row r="167" spans="16:24" x14ac:dyDescent="0.35">
      <c r="P167" s="58"/>
      <c r="Q167" s="45"/>
      <c r="R167" s="48" t="str">
        <f>IF(AND(NOT(ISBLANK(Q167)),Dashboard!F16&gt;0), Q167/Dashboard!F16, "")</f>
        <v/>
      </c>
      <c r="S167" s="45"/>
      <c r="T167" s="48" t="str">
        <f>IF(AND(NOT(ISBLANK(S167)),Dashboard!F104&gt;0), S167/Dashboard!F104, "")</f>
        <v/>
      </c>
      <c r="U167" s="45"/>
      <c r="V167" s="48" t="str">
        <f>IF(AND(NOT(ISBLANK(U167)),Dashboard!F105&gt;0), U167/Dashboard!F105, "")</f>
        <v/>
      </c>
      <c r="W167" s="45"/>
      <c r="X167" s="48" t="str">
        <f>IF(AND(NOT(ISBLANK(W167)),Dashboard!F106&gt;0), W167/Dashboard!F106, "")</f>
        <v/>
      </c>
    </row>
    <row r="168" spans="16:24" x14ac:dyDescent="0.35">
      <c r="P168" s="58"/>
      <c r="Q168" s="45"/>
      <c r="R168" s="48" t="str">
        <f>IF(AND(NOT(ISBLANK(Q168)),Dashboard!F16&gt;0), Q168/Dashboard!F16, "")</f>
        <v/>
      </c>
      <c r="S168" s="45"/>
      <c r="T168" s="48" t="str">
        <f>IF(AND(NOT(ISBLANK(S168)),Dashboard!F104&gt;0), S168/Dashboard!F104, "")</f>
        <v/>
      </c>
      <c r="U168" s="45"/>
      <c r="V168" s="48" t="str">
        <f>IF(AND(NOT(ISBLANK(U168)),Dashboard!F105&gt;0), U168/Dashboard!F105, "")</f>
        <v/>
      </c>
      <c r="W168" s="45"/>
      <c r="X168" s="48" t="str">
        <f>IF(AND(NOT(ISBLANK(W168)),Dashboard!F106&gt;0), W168/Dashboard!F106, "")</f>
        <v/>
      </c>
    </row>
    <row r="169" spans="16:24" x14ac:dyDescent="0.35">
      <c r="P169" s="58"/>
      <c r="Q169" s="45"/>
      <c r="R169" s="48" t="str">
        <f>IF(AND(NOT(ISBLANK(Q169)),Dashboard!F16&gt;0), Q169/Dashboard!F16, "")</f>
        <v/>
      </c>
      <c r="S169" s="45"/>
      <c r="T169" s="48" t="str">
        <f>IF(AND(NOT(ISBLANK(S169)),Dashboard!F104&gt;0), S169/Dashboard!F104, "")</f>
        <v/>
      </c>
      <c r="U169" s="45"/>
      <c r="V169" s="48" t="str">
        <f>IF(AND(NOT(ISBLANK(U169)),Dashboard!F105&gt;0), U169/Dashboard!F105, "")</f>
        <v/>
      </c>
      <c r="W169" s="45"/>
      <c r="X169" s="48" t="str">
        <f>IF(AND(NOT(ISBLANK(W169)),Dashboard!F106&gt;0), W169/Dashboard!F106, "")</f>
        <v/>
      </c>
    </row>
    <row r="170" spans="16:24" x14ac:dyDescent="0.35">
      <c r="P170" s="58"/>
      <c r="Q170" s="45"/>
      <c r="R170" s="48" t="str">
        <f>IF(AND(NOT(ISBLANK(Q170)),Dashboard!F16&gt;0), Q170/Dashboard!F16, "")</f>
        <v/>
      </c>
      <c r="S170" s="45"/>
      <c r="T170" s="48" t="str">
        <f>IF(AND(NOT(ISBLANK(S170)),Dashboard!F104&gt;0), S170/Dashboard!F104, "")</f>
        <v/>
      </c>
      <c r="U170" s="45"/>
      <c r="V170" s="48" t="str">
        <f>IF(AND(NOT(ISBLANK(U170)),Dashboard!F105&gt;0), U170/Dashboard!F105, "")</f>
        <v/>
      </c>
      <c r="W170" s="45"/>
      <c r="X170" s="48" t="str">
        <f>IF(AND(NOT(ISBLANK(W170)),Dashboard!F106&gt;0), W170/Dashboard!F106, "")</f>
        <v/>
      </c>
    </row>
    <row r="171" spans="16:24" x14ac:dyDescent="0.35">
      <c r="P171" s="58"/>
      <c r="Q171" s="45"/>
      <c r="R171" s="48" t="str">
        <f>IF(AND(NOT(ISBLANK(Q171)),Dashboard!F16&gt;0), Q171/Dashboard!F16, "")</f>
        <v/>
      </c>
      <c r="S171" s="45"/>
      <c r="T171" s="48" t="str">
        <f>IF(AND(NOT(ISBLANK(S171)),Dashboard!F104&gt;0), S171/Dashboard!F104, "")</f>
        <v/>
      </c>
      <c r="U171" s="45"/>
      <c r="V171" s="48" t="str">
        <f>IF(AND(NOT(ISBLANK(U171)),Dashboard!F105&gt;0), U171/Dashboard!F105, "")</f>
        <v/>
      </c>
      <c r="W171" s="45"/>
      <c r="X171" s="48" t="str">
        <f>IF(AND(NOT(ISBLANK(W171)),Dashboard!F106&gt;0), W171/Dashboard!F106, "")</f>
        <v/>
      </c>
    </row>
    <row r="172" spans="16:24" x14ac:dyDescent="0.35">
      <c r="P172" s="58"/>
      <c r="Q172" s="45"/>
      <c r="R172" s="48" t="str">
        <f>IF(AND(NOT(ISBLANK(Q172)),Dashboard!F16&gt;0), Q172/Dashboard!F16, "")</f>
        <v/>
      </c>
      <c r="S172" s="45"/>
      <c r="T172" s="48" t="str">
        <f>IF(AND(NOT(ISBLANK(S172)),Dashboard!F104&gt;0), S172/Dashboard!F104, "")</f>
        <v/>
      </c>
      <c r="U172" s="45"/>
      <c r="V172" s="48" t="str">
        <f>IF(AND(NOT(ISBLANK(U172)),Dashboard!F105&gt;0), U172/Dashboard!F105, "")</f>
        <v/>
      </c>
      <c r="W172" s="45"/>
      <c r="X172" s="48" t="str">
        <f>IF(AND(NOT(ISBLANK(W172)),Dashboard!F106&gt;0), W172/Dashboard!F106, "")</f>
        <v/>
      </c>
    </row>
    <row r="173" spans="16:24" x14ac:dyDescent="0.35">
      <c r="P173" s="58"/>
      <c r="Q173" s="45"/>
      <c r="R173" s="48" t="str">
        <f>IF(AND(NOT(ISBLANK(Q173)),Dashboard!F16&gt;0), Q173/Dashboard!F16, "")</f>
        <v/>
      </c>
      <c r="S173" s="45"/>
      <c r="T173" s="48" t="str">
        <f>IF(AND(NOT(ISBLANK(S173)),Dashboard!F104&gt;0), S173/Dashboard!F104, "")</f>
        <v/>
      </c>
      <c r="U173" s="45"/>
      <c r="V173" s="48" t="str">
        <f>IF(AND(NOT(ISBLANK(U173)),Dashboard!F105&gt;0), U173/Dashboard!F105, "")</f>
        <v/>
      </c>
      <c r="W173" s="45"/>
      <c r="X173" s="48" t="str">
        <f>IF(AND(NOT(ISBLANK(W173)),Dashboard!F106&gt;0), W173/Dashboard!F106, "")</f>
        <v/>
      </c>
    </row>
    <row r="174" spans="16:24" x14ac:dyDescent="0.35">
      <c r="P174" s="58"/>
      <c r="Q174" s="45"/>
      <c r="R174" s="48" t="str">
        <f>IF(AND(NOT(ISBLANK(Q174)),Dashboard!F16&gt;0), Q174/Dashboard!F16, "")</f>
        <v/>
      </c>
      <c r="S174" s="45"/>
      <c r="T174" s="48" t="str">
        <f>IF(AND(NOT(ISBLANK(S174)),Dashboard!F104&gt;0), S174/Dashboard!F104, "")</f>
        <v/>
      </c>
      <c r="U174" s="45"/>
      <c r="V174" s="48" t="str">
        <f>IF(AND(NOT(ISBLANK(U174)),Dashboard!F105&gt;0), U174/Dashboard!F105, "")</f>
        <v/>
      </c>
      <c r="W174" s="45"/>
      <c r="X174" s="48" t="str">
        <f>IF(AND(NOT(ISBLANK(W174)),Dashboard!F106&gt;0), W174/Dashboard!F106, "")</f>
        <v/>
      </c>
    </row>
    <row r="175" spans="16:24" x14ac:dyDescent="0.35">
      <c r="P175" s="58"/>
      <c r="Q175" s="45"/>
      <c r="R175" s="48" t="str">
        <f>IF(AND(NOT(ISBLANK(Q175)),Dashboard!F16&gt;0), Q175/Dashboard!F16, "")</f>
        <v/>
      </c>
      <c r="S175" s="45"/>
      <c r="T175" s="48" t="str">
        <f>IF(AND(NOT(ISBLANK(S175)),Dashboard!F104&gt;0), S175/Dashboard!F104, "")</f>
        <v/>
      </c>
      <c r="U175" s="45"/>
      <c r="V175" s="48" t="str">
        <f>IF(AND(NOT(ISBLANK(U175)),Dashboard!F105&gt;0), U175/Dashboard!F105, "")</f>
        <v/>
      </c>
      <c r="W175" s="45"/>
      <c r="X175" s="48" t="str">
        <f>IF(AND(NOT(ISBLANK(W175)),Dashboard!F106&gt;0), W175/Dashboard!F106, "")</f>
        <v/>
      </c>
    </row>
    <row r="176" spans="16:24" x14ac:dyDescent="0.35">
      <c r="P176" s="58"/>
      <c r="Q176" s="45"/>
      <c r="R176" s="48" t="str">
        <f>IF(AND(NOT(ISBLANK(Q176)),Dashboard!F16&gt;0), Q176/Dashboard!F16, "")</f>
        <v/>
      </c>
      <c r="S176" s="45"/>
      <c r="T176" s="48" t="str">
        <f>IF(AND(NOT(ISBLANK(S176)),Dashboard!F104&gt;0), S176/Dashboard!F104, "")</f>
        <v/>
      </c>
      <c r="U176" s="45"/>
      <c r="V176" s="48" t="str">
        <f>IF(AND(NOT(ISBLANK(U176)),Dashboard!F105&gt;0), U176/Dashboard!F105, "")</f>
        <v/>
      </c>
      <c r="W176" s="45"/>
      <c r="X176" s="48" t="str">
        <f>IF(AND(NOT(ISBLANK(W176)),Dashboard!F106&gt;0), W176/Dashboard!F106, "")</f>
        <v/>
      </c>
    </row>
    <row r="177" spans="16:24" x14ac:dyDescent="0.35">
      <c r="P177" s="58"/>
      <c r="Q177" s="45"/>
      <c r="R177" s="48" t="str">
        <f>IF(AND(NOT(ISBLANK(Q177)),Dashboard!F16&gt;0), Q177/Dashboard!F16, "")</f>
        <v/>
      </c>
      <c r="S177" s="45"/>
      <c r="T177" s="48" t="str">
        <f>IF(AND(NOT(ISBLANK(S177)),Dashboard!F104&gt;0), S177/Dashboard!F104, "")</f>
        <v/>
      </c>
      <c r="U177" s="45"/>
      <c r="V177" s="48" t="str">
        <f>IF(AND(NOT(ISBLANK(U177)),Dashboard!F105&gt;0), U177/Dashboard!F105, "")</f>
        <v/>
      </c>
      <c r="W177" s="45"/>
      <c r="X177" s="48" t="str">
        <f>IF(AND(NOT(ISBLANK(W177)),Dashboard!F106&gt;0), W177/Dashboard!F106, "")</f>
        <v/>
      </c>
    </row>
    <row r="178" spans="16:24" x14ac:dyDescent="0.35">
      <c r="P178" s="58"/>
      <c r="Q178" s="45"/>
      <c r="R178" s="48" t="str">
        <f>IF(AND(NOT(ISBLANK(Q178)),Dashboard!F16&gt;0), Q178/Dashboard!F16, "")</f>
        <v/>
      </c>
      <c r="S178" s="45"/>
      <c r="T178" s="48" t="str">
        <f>IF(AND(NOT(ISBLANK(S178)),Dashboard!F104&gt;0), S178/Dashboard!F104, "")</f>
        <v/>
      </c>
      <c r="U178" s="45"/>
      <c r="V178" s="48" t="str">
        <f>IF(AND(NOT(ISBLANK(U178)),Dashboard!F105&gt;0), U178/Dashboard!F105, "")</f>
        <v/>
      </c>
      <c r="W178" s="45"/>
      <c r="X178" s="48" t="str">
        <f>IF(AND(NOT(ISBLANK(W178)),Dashboard!F106&gt;0), W178/Dashboard!F106, "")</f>
        <v/>
      </c>
    </row>
    <row r="179" spans="16:24" x14ac:dyDescent="0.35">
      <c r="P179" s="58"/>
      <c r="Q179" s="45"/>
      <c r="R179" s="48" t="str">
        <f>IF(AND(NOT(ISBLANK(Q179)),Dashboard!F16&gt;0), Q179/Dashboard!F16, "")</f>
        <v/>
      </c>
      <c r="S179" s="45"/>
      <c r="T179" s="48" t="str">
        <f>IF(AND(NOT(ISBLANK(S179)),Dashboard!F104&gt;0), S179/Dashboard!F104, "")</f>
        <v/>
      </c>
      <c r="U179" s="45"/>
      <c r="V179" s="48" t="str">
        <f>IF(AND(NOT(ISBLANK(U179)),Dashboard!F105&gt;0), U179/Dashboard!F105, "")</f>
        <v/>
      </c>
      <c r="W179" s="45"/>
      <c r="X179" s="48" t="str">
        <f>IF(AND(NOT(ISBLANK(W179)),Dashboard!F106&gt;0), W179/Dashboard!F106, "")</f>
        <v/>
      </c>
    </row>
    <row r="180" spans="16:24" x14ac:dyDescent="0.35">
      <c r="P180" s="58"/>
      <c r="Q180" s="45"/>
      <c r="R180" s="48" t="str">
        <f>IF(AND(NOT(ISBLANK(Q180)),Dashboard!F16&gt;0), Q180/Dashboard!F16, "")</f>
        <v/>
      </c>
      <c r="S180" s="45"/>
      <c r="T180" s="48" t="str">
        <f>IF(AND(NOT(ISBLANK(S180)),Dashboard!F104&gt;0), S180/Dashboard!F104, "")</f>
        <v/>
      </c>
      <c r="U180" s="45"/>
      <c r="V180" s="48" t="str">
        <f>IF(AND(NOT(ISBLANK(U180)),Dashboard!F105&gt;0), U180/Dashboard!F105, "")</f>
        <v/>
      </c>
      <c r="W180" s="45"/>
      <c r="X180" s="48" t="str">
        <f>IF(AND(NOT(ISBLANK(W180)),Dashboard!F106&gt;0), W180/Dashboard!F106, "")</f>
        <v/>
      </c>
    </row>
    <row r="181" spans="16:24" x14ac:dyDescent="0.35">
      <c r="P181" s="58"/>
      <c r="Q181" s="45"/>
      <c r="R181" s="48" t="str">
        <f>IF(AND(NOT(ISBLANK(Q181)),Dashboard!F16&gt;0), Q181/Dashboard!F16, "")</f>
        <v/>
      </c>
      <c r="S181" s="45"/>
      <c r="T181" s="48" t="str">
        <f>IF(AND(NOT(ISBLANK(S181)),Dashboard!F104&gt;0), S181/Dashboard!F104, "")</f>
        <v/>
      </c>
      <c r="U181" s="45"/>
      <c r="V181" s="48" t="str">
        <f>IF(AND(NOT(ISBLANK(U181)),Dashboard!F105&gt;0), U181/Dashboard!F105, "")</f>
        <v/>
      </c>
      <c r="W181" s="45"/>
      <c r="X181" s="48" t="str">
        <f>IF(AND(NOT(ISBLANK(W181)),Dashboard!F106&gt;0), W181/Dashboard!F106, "")</f>
        <v/>
      </c>
    </row>
    <row r="182" spans="16:24" x14ac:dyDescent="0.35">
      <c r="P182" s="58"/>
      <c r="Q182" s="45"/>
      <c r="R182" s="48" t="str">
        <f>IF(AND(NOT(ISBLANK(Q182)),Dashboard!F16&gt;0), Q182/Dashboard!F16, "")</f>
        <v/>
      </c>
      <c r="S182" s="45"/>
      <c r="T182" s="48" t="str">
        <f>IF(AND(NOT(ISBLANK(S182)),Dashboard!F104&gt;0), S182/Dashboard!F104, "")</f>
        <v/>
      </c>
      <c r="U182" s="45"/>
      <c r="V182" s="48" t="str">
        <f>IF(AND(NOT(ISBLANK(U182)),Dashboard!F105&gt;0), U182/Dashboard!F105, "")</f>
        <v/>
      </c>
      <c r="W182" s="45"/>
      <c r="X182" s="48" t="str">
        <f>IF(AND(NOT(ISBLANK(W182)),Dashboard!F106&gt;0), W182/Dashboard!F106, "")</f>
        <v/>
      </c>
    </row>
    <row r="183" spans="16:24" x14ac:dyDescent="0.35">
      <c r="P183" s="58"/>
      <c r="Q183" s="45"/>
      <c r="R183" s="48" t="str">
        <f>IF(AND(NOT(ISBLANK(Q183)),Dashboard!F16&gt;0), Q183/Dashboard!F16, "")</f>
        <v/>
      </c>
      <c r="S183" s="45"/>
      <c r="T183" s="48" t="str">
        <f>IF(AND(NOT(ISBLANK(S183)),Dashboard!F104&gt;0), S183/Dashboard!F104, "")</f>
        <v/>
      </c>
      <c r="U183" s="45"/>
      <c r="V183" s="48" t="str">
        <f>IF(AND(NOT(ISBLANK(U183)),Dashboard!F105&gt;0), U183/Dashboard!F105, "")</f>
        <v/>
      </c>
      <c r="W183" s="45"/>
      <c r="X183" s="48" t="str">
        <f>IF(AND(NOT(ISBLANK(W183)),Dashboard!F106&gt;0), W183/Dashboard!F106, "")</f>
        <v/>
      </c>
    </row>
    <row r="184" spans="16:24" x14ac:dyDescent="0.35">
      <c r="P184" s="58"/>
      <c r="Q184" s="45"/>
      <c r="R184" s="48" t="str">
        <f>IF(AND(NOT(ISBLANK(Q184)),Dashboard!F16&gt;0), Q184/Dashboard!F16, "")</f>
        <v/>
      </c>
      <c r="S184" s="45"/>
      <c r="T184" s="48" t="str">
        <f>IF(AND(NOT(ISBLANK(S184)),Dashboard!F104&gt;0), S184/Dashboard!F104, "")</f>
        <v/>
      </c>
      <c r="U184" s="45"/>
      <c r="V184" s="48" t="str">
        <f>IF(AND(NOT(ISBLANK(U184)),Dashboard!F105&gt;0), U184/Dashboard!F105, "")</f>
        <v/>
      </c>
      <c r="W184" s="45"/>
      <c r="X184" s="48" t="str">
        <f>IF(AND(NOT(ISBLANK(W184)),Dashboard!F106&gt;0), W184/Dashboard!F106, "")</f>
        <v/>
      </c>
    </row>
    <row r="185" spans="16:24" x14ac:dyDescent="0.35">
      <c r="P185" s="58"/>
      <c r="Q185" s="45"/>
      <c r="R185" s="48" t="str">
        <f>IF(AND(NOT(ISBLANK(Q185)),Dashboard!F16&gt;0), Q185/Dashboard!F16, "")</f>
        <v/>
      </c>
      <c r="S185" s="45"/>
      <c r="T185" s="48" t="str">
        <f>IF(AND(NOT(ISBLANK(S185)),Dashboard!F104&gt;0), S185/Dashboard!F104, "")</f>
        <v/>
      </c>
      <c r="U185" s="45"/>
      <c r="V185" s="48" t="str">
        <f>IF(AND(NOT(ISBLANK(U185)),Dashboard!F105&gt;0), U185/Dashboard!F105, "")</f>
        <v/>
      </c>
      <c r="W185" s="45"/>
      <c r="X185" s="48" t="str">
        <f>IF(AND(NOT(ISBLANK(W185)),Dashboard!F106&gt;0), W185/Dashboard!F106, "")</f>
        <v/>
      </c>
    </row>
    <row r="186" spans="16:24" x14ac:dyDescent="0.35">
      <c r="P186" s="58"/>
      <c r="Q186" s="45"/>
      <c r="R186" s="48" t="str">
        <f>IF(AND(NOT(ISBLANK(Q186)),Dashboard!F16&gt;0), Q186/Dashboard!F16, "")</f>
        <v/>
      </c>
      <c r="S186" s="45"/>
      <c r="T186" s="48" t="str">
        <f>IF(AND(NOT(ISBLANK(S186)),Dashboard!F104&gt;0), S186/Dashboard!F104, "")</f>
        <v/>
      </c>
      <c r="U186" s="45"/>
      <c r="V186" s="48" t="str">
        <f>IF(AND(NOT(ISBLANK(U186)),Dashboard!F105&gt;0), U186/Dashboard!F105, "")</f>
        <v/>
      </c>
      <c r="W186" s="45"/>
      <c r="X186" s="48" t="str">
        <f>IF(AND(NOT(ISBLANK(W186)),Dashboard!F106&gt;0), W186/Dashboard!F106, "")</f>
        <v/>
      </c>
    </row>
    <row r="187" spans="16:24" x14ac:dyDescent="0.35">
      <c r="P187" s="58"/>
      <c r="Q187" s="45"/>
      <c r="R187" s="48" t="str">
        <f>IF(AND(NOT(ISBLANK(Q187)),Dashboard!F16&gt;0), Q187/Dashboard!F16, "")</f>
        <v/>
      </c>
      <c r="S187" s="45"/>
      <c r="T187" s="48" t="str">
        <f>IF(AND(NOT(ISBLANK(S187)),Dashboard!F104&gt;0), S187/Dashboard!F104, "")</f>
        <v/>
      </c>
      <c r="U187" s="45"/>
      <c r="V187" s="48" t="str">
        <f>IF(AND(NOT(ISBLANK(U187)),Dashboard!F105&gt;0), U187/Dashboard!F105, "")</f>
        <v/>
      </c>
      <c r="W187" s="45"/>
      <c r="X187" s="48" t="str">
        <f>IF(AND(NOT(ISBLANK(W187)),Dashboard!F106&gt;0), W187/Dashboard!F106, "")</f>
        <v/>
      </c>
    </row>
    <row r="188" spans="16:24" x14ac:dyDescent="0.35">
      <c r="P188" s="58"/>
      <c r="Q188" s="45"/>
      <c r="R188" s="48" t="str">
        <f>IF(AND(NOT(ISBLANK(Q188)),Dashboard!F16&gt;0), Q188/Dashboard!F16, "")</f>
        <v/>
      </c>
      <c r="S188" s="45"/>
      <c r="T188" s="48" t="str">
        <f>IF(AND(NOT(ISBLANK(S188)),Dashboard!F104&gt;0), S188/Dashboard!F104, "")</f>
        <v/>
      </c>
      <c r="U188" s="45"/>
      <c r="V188" s="48" t="str">
        <f>IF(AND(NOT(ISBLANK(U188)),Dashboard!F105&gt;0), U188/Dashboard!F105, "")</f>
        <v/>
      </c>
      <c r="W188" s="45"/>
      <c r="X188" s="48" t="str">
        <f>IF(AND(NOT(ISBLANK(W188)),Dashboard!F106&gt;0), W188/Dashboard!F106, "")</f>
        <v/>
      </c>
    </row>
    <row r="189" spans="16:24" x14ac:dyDescent="0.35">
      <c r="P189" s="58"/>
      <c r="Q189" s="45"/>
      <c r="R189" s="48" t="str">
        <f>IF(AND(NOT(ISBLANK(Q189)),Dashboard!F16&gt;0), Q189/Dashboard!F16, "")</f>
        <v/>
      </c>
      <c r="S189" s="45"/>
      <c r="T189" s="48" t="str">
        <f>IF(AND(NOT(ISBLANK(S189)),Dashboard!F104&gt;0), S189/Dashboard!F104, "")</f>
        <v/>
      </c>
      <c r="U189" s="45"/>
      <c r="V189" s="48" t="str">
        <f>IF(AND(NOT(ISBLANK(U189)),Dashboard!F105&gt;0), U189/Dashboard!F105, "")</f>
        <v/>
      </c>
      <c r="W189" s="45"/>
      <c r="X189" s="48" t="str">
        <f>IF(AND(NOT(ISBLANK(W189)),Dashboard!F106&gt;0), W189/Dashboard!F106, "")</f>
        <v/>
      </c>
    </row>
    <row r="190" spans="16:24" x14ac:dyDescent="0.35">
      <c r="P190" s="58"/>
      <c r="Q190" s="45"/>
      <c r="R190" s="48" t="str">
        <f>IF(AND(NOT(ISBLANK(Q190)),Dashboard!F16&gt;0), Q190/Dashboard!F16, "")</f>
        <v/>
      </c>
      <c r="S190" s="45"/>
      <c r="T190" s="48" t="str">
        <f>IF(AND(NOT(ISBLANK(S190)),Dashboard!F104&gt;0), S190/Dashboard!F104, "")</f>
        <v/>
      </c>
      <c r="U190" s="45"/>
      <c r="V190" s="48" t="str">
        <f>IF(AND(NOT(ISBLANK(U190)),Dashboard!F105&gt;0), U190/Dashboard!F105, "")</f>
        <v/>
      </c>
      <c r="W190" s="45"/>
      <c r="X190" s="48" t="str">
        <f>IF(AND(NOT(ISBLANK(W190)),Dashboard!F106&gt;0), W190/Dashboard!F106, "")</f>
        <v/>
      </c>
    </row>
    <row r="195" spans="2:22" ht="21" x14ac:dyDescent="0.5">
      <c r="B195" s="42" t="s">
        <v>2430</v>
      </c>
      <c r="P195" s="59" t="s">
        <v>2431</v>
      </c>
    </row>
    <row r="197" spans="2:22" ht="45" customHeight="1" x14ac:dyDescent="0.35">
      <c r="B197" s="300" t="s">
        <v>2432</v>
      </c>
      <c r="C197" s="293"/>
      <c r="D197" s="293"/>
      <c r="E197" s="293"/>
      <c r="F197" s="293"/>
      <c r="P197" s="300" t="s">
        <v>2433</v>
      </c>
      <c r="Q197" s="293"/>
      <c r="R197" s="293"/>
      <c r="S197" s="293"/>
      <c r="T197" s="293"/>
      <c r="U197" s="293"/>
    </row>
    <row r="198" spans="2:22" ht="35" customHeight="1" x14ac:dyDescent="0.35">
      <c r="P198" s="297" t="s">
        <v>2434</v>
      </c>
      <c r="Q198" s="297"/>
      <c r="R198" s="297" t="s">
        <v>2435</v>
      </c>
      <c r="S198" s="297"/>
      <c r="T198" s="297"/>
    </row>
    <row r="199" spans="2:22" ht="30" customHeight="1" x14ac:dyDescent="0.35">
      <c r="P199" s="301">
        <v>0</v>
      </c>
      <c r="Q199" s="302"/>
      <c r="R199" s="303" t="s">
        <v>2436</v>
      </c>
      <c r="S199" s="304"/>
      <c r="T199" s="304"/>
    </row>
    <row r="202" spans="2:22" ht="25" customHeight="1" x14ac:dyDescent="0.35">
      <c r="P202" s="68" t="s">
        <v>2419</v>
      </c>
      <c r="Q202" s="68" t="s">
        <v>2437</v>
      </c>
      <c r="R202" s="68" t="s">
        <v>2438</v>
      </c>
      <c r="S202" s="305" t="s">
        <v>8</v>
      </c>
      <c r="T202" s="305"/>
      <c r="U202" s="305"/>
      <c r="V202" s="293"/>
    </row>
    <row r="203" spans="2:22" ht="20" customHeight="1" x14ac:dyDescent="0.35">
      <c r="P203" s="70"/>
      <c r="Q203" s="71"/>
      <c r="R203" s="72" t="str">
        <f>IF(AND(NOT(ISBLANK(Q203)), Dashboard!$P199&gt;0), Q203/Dashboard!$P199, "")</f>
        <v/>
      </c>
      <c r="S203" s="306"/>
      <c r="T203" s="307"/>
      <c r="U203" s="307"/>
      <c r="V203" s="307"/>
    </row>
    <row r="204" spans="2:22" ht="20" customHeight="1" x14ac:dyDescent="0.35">
      <c r="P204" s="70"/>
      <c r="Q204" s="71"/>
      <c r="R204" s="72" t="str">
        <f>IF(AND(NOT(ISBLANK(Q204)), Dashboard!$P199&gt;0), Q204/Dashboard!$P199, "")</f>
        <v/>
      </c>
      <c r="S204" s="306"/>
      <c r="T204" s="307"/>
      <c r="U204" s="307"/>
      <c r="V204" s="307"/>
    </row>
    <row r="205" spans="2:22" ht="20" customHeight="1" x14ac:dyDescent="0.35">
      <c r="P205" s="70"/>
      <c r="Q205" s="71"/>
      <c r="R205" s="72" t="str">
        <f>IF(AND(NOT(ISBLANK(Q205)), Dashboard!$P199&gt;0), Q205/Dashboard!$P199, "")</f>
        <v/>
      </c>
      <c r="S205" s="306"/>
      <c r="T205" s="307"/>
      <c r="U205" s="307"/>
      <c r="V205" s="307"/>
    </row>
    <row r="206" spans="2:22" ht="20" customHeight="1" x14ac:dyDescent="0.35">
      <c r="P206" s="70"/>
      <c r="Q206" s="71"/>
      <c r="R206" s="72" t="str">
        <f>IF(AND(NOT(ISBLANK(Q206)), Dashboard!$P199&gt;0), Q206/Dashboard!$P199, "")</f>
        <v/>
      </c>
      <c r="S206" s="306"/>
      <c r="T206" s="307"/>
      <c r="U206" s="307"/>
      <c r="V206" s="307"/>
    </row>
    <row r="207" spans="2:22" ht="20" customHeight="1" x14ac:dyDescent="0.35">
      <c r="P207" s="70"/>
      <c r="Q207" s="71"/>
      <c r="R207" s="72" t="str">
        <f>IF(AND(NOT(ISBLANK(Q207)), Dashboard!$P199&gt;0), Q207/Dashboard!$P199, "")</f>
        <v/>
      </c>
      <c r="S207" s="306"/>
      <c r="T207" s="307"/>
      <c r="U207" s="307"/>
      <c r="V207" s="307"/>
    </row>
    <row r="208" spans="2:22" ht="20" customHeight="1" x14ac:dyDescent="0.35">
      <c r="P208" s="70"/>
      <c r="Q208" s="71"/>
      <c r="R208" s="72" t="str">
        <f>IF(AND(NOT(ISBLANK(Q208)), Dashboard!$P199&gt;0), Q208/Dashboard!$P199, "")</f>
        <v/>
      </c>
      <c r="S208" s="306"/>
      <c r="T208" s="307"/>
      <c r="U208" s="307"/>
      <c r="V208" s="307"/>
    </row>
    <row r="209" spans="16:22" ht="20" customHeight="1" x14ac:dyDescent="0.35">
      <c r="P209" s="70"/>
      <c r="Q209" s="71"/>
      <c r="R209" s="72" t="str">
        <f>IF(AND(NOT(ISBLANK(Q209)), Dashboard!$P199&gt;0), Q209/Dashboard!$P199, "")</f>
        <v/>
      </c>
      <c r="S209" s="306"/>
      <c r="T209" s="307"/>
      <c r="U209" s="307"/>
      <c r="V209" s="307"/>
    </row>
    <row r="210" spans="16:22" ht="20" customHeight="1" x14ac:dyDescent="0.35">
      <c r="P210" s="70"/>
      <c r="Q210" s="71"/>
      <c r="R210" s="72" t="str">
        <f>IF(AND(NOT(ISBLANK(Q210)), Dashboard!$P199&gt;0), Q210/Dashboard!$P199, "")</f>
        <v/>
      </c>
      <c r="S210" s="306"/>
      <c r="T210" s="307"/>
      <c r="U210" s="307"/>
      <c r="V210" s="307"/>
    </row>
    <row r="211" spans="16:22" ht="20" customHeight="1" x14ac:dyDescent="0.35">
      <c r="P211" s="70"/>
      <c r="Q211" s="71"/>
      <c r="R211" s="72" t="str">
        <f>IF(AND(NOT(ISBLANK(Q211)), Dashboard!$P199&gt;0), Q211/Dashboard!$P199, "")</f>
        <v/>
      </c>
      <c r="S211" s="306"/>
      <c r="T211" s="307"/>
      <c r="U211" s="307"/>
      <c r="V211" s="307"/>
    </row>
    <row r="212" spans="16:22" ht="20" customHeight="1" x14ac:dyDescent="0.35">
      <c r="P212" s="70"/>
      <c r="Q212" s="71"/>
      <c r="R212" s="72" t="str">
        <f>IF(AND(NOT(ISBLANK(Q212)), Dashboard!$P199&gt;0), Q212/Dashboard!$P199, "")</f>
        <v/>
      </c>
      <c r="S212" s="306"/>
      <c r="T212" s="307"/>
      <c r="U212" s="307"/>
      <c r="V212" s="307"/>
    </row>
    <row r="213" spans="16:22" ht="20" customHeight="1" x14ac:dyDescent="0.35">
      <c r="P213" s="70"/>
      <c r="Q213" s="71"/>
      <c r="R213" s="72" t="str">
        <f>IF(AND(NOT(ISBLANK(Q213)), Dashboard!$P199&gt;0), Q213/Dashboard!$P199, "")</f>
        <v/>
      </c>
      <c r="S213" s="306"/>
      <c r="T213" s="307"/>
      <c r="U213" s="307"/>
      <c r="V213" s="307"/>
    </row>
    <row r="214" spans="16:22" ht="20" customHeight="1" x14ac:dyDescent="0.35">
      <c r="P214" s="70"/>
      <c r="Q214" s="71"/>
      <c r="R214" s="72" t="str">
        <f>IF(AND(NOT(ISBLANK(Q214)), Dashboard!$P199&gt;0), Q214/Dashboard!$P199, "")</f>
        <v/>
      </c>
      <c r="S214" s="306"/>
      <c r="T214" s="307"/>
      <c r="U214" s="307"/>
      <c r="V214" s="307"/>
    </row>
    <row r="215" spans="16:22" ht="20" customHeight="1" x14ac:dyDescent="0.35">
      <c r="P215" s="70"/>
      <c r="Q215" s="71"/>
      <c r="R215" s="72" t="str">
        <f>IF(AND(NOT(ISBLANK(Q215)), Dashboard!$P199&gt;0), Q215/Dashboard!$P199, "")</f>
        <v/>
      </c>
      <c r="S215" s="306"/>
      <c r="T215" s="307"/>
      <c r="U215" s="307"/>
      <c r="V215" s="307"/>
    </row>
    <row r="216" spans="16:22" ht="20" customHeight="1" x14ac:dyDescent="0.35">
      <c r="P216" s="70"/>
      <c r="Q216" s="71"/>
      <c r="R216" s="72" t="str">
        <f>IF(AND(NOT(ISBLANK(Q216)), Dashboard!$P199&gt;0), Q216/Dashboard!$P199, "")</f>
        <v/>
      </c>
      <c r="S216" s="306"/>
      <c r="T216" s="307"/>
      <c r="U216" s="307"/>
      <c r="V216" s="307"/>
    </row>
    <row r="217" spans="16:22" ht="20" customHeight="1" x14ac:dyDescent="0.35">
      <c r="P217" s="70"/>
      <c r="Q217" s="71"/>
      <c r="R217" s="72" t="str">
        <f>IF(AND(NOT(ISBLANK(Q217)), Dashboard!$P199&gt;0), Q217/Dashboard!$P199, "")</f>
        <v/>
      </c>
      <c r="S217" s="306"/>
      <c r="T217" s="307"/>
      <c r="U217" s="307"/>
      <c r="V217" s="307"/>
    </row>
    <row r="218" spans="16:22" ht="20" customHeight="1" x14ac:dyDescent="0.35">
      <c r="P218" s="70"/>
      <c r="Q218" s="71"/>
      <c r="R218" s="72" t="str">
        <f>IF(AND(NOT(ISBLANK(Q218)), Dashboard!$P199&gt;0), Q218/Dashboard!$P199, "")</f>
        <v/>
      </c>
      <c r="S218" s="306"/>
      <c r="T218" s="307"/>
      <c r="U218" s="307"/>
      <c r="V218" s="307"/>
    </row>
    <row r="219" spans="16:22" ht="20" customHeight="1" x14ac:dyDescent="0.35">
      <c r="P219" s="70"/>
      <c r="Q219" s="71"/>
      <c r="R219" s="72" t="str">
        <f>IF(AND(NOT(ISBLANK(Q219)), Dashboard!$P199&gt;0), Q219/Dashboard!$P199, "")</f>
        <v/>
      </c>
      <c r="S219" s="306"/>
      <c r="T219" s="307"/>
      <c r="U219" s="307"/>
      <c r="V219" s="307"/>
    </row>
    <row r="220" spans="16:22" ht="20" customHeight="1" x14ac:dyDescent="0.35">
      <c r="P220" s="70"/>
      <c r="Q220" s="71"/>
      <c r="R220" s="72" t="str">
        <f>IF(AND(NOT(ISBLANK(Q220)), Dashboard!$P199&gt;0), Q220/Dashboard!$P199, "")</f>
        <v/>
      </c>
      <c r="S220" s="306"/>
      <c r="T220" s="307"/>
      <c r="U220" s="307"/>
      <c r="V220" s="307"/>
    </row>
    <row r="221" spans="16:22" ht="20" customHeight="1" x14ac:dyDescent="0.35">
      <c r="P221" s="70"/>
      <c r="Q221" s="71"/>
      <c r="R221" s="72" t="str">
        <f>IF(AND(NOT(ISBLANK(Q221)), Dashboard!$P199&gt;0), Q221/Dashboard!$P199, "")</f>
        <v/>
      </c>
      <c r="S221" s="306"/>
      <c r="T221" s="307"/>
      <c r="U221" s="307"/>
      <c r="V221" s="307"/>
    </row>
    <row r="222" spans="16:22" ht="20" customHeight="1" x14ac:dyDescent="0.35">
      <c r="P222" s="70"/>
      <c r="Q222" s="71"/>
      <c r="R222" s="72" t="str">
        <f>IF(AND(NOT(ISBLANK(Q222)), Dashboard!$P199&gt;0), Q222/Dashboard!$P199, "")</f>
        <v/>
      </c>
      <c r="S222" s="306"/>
      <c r="T222" s="307"/>
      <c r="U222" s="307"/>
      <c r="V222" s="307"/>
    </row>
    <row r="226" spans="2:9" ht="32" customHeight="1" x14ac:dyDescent="0.35">
      <c r="B226" s="291" t="s">
        <v>2276</v>
      </c>
      <c r="C226" s="291"/>
      <c r="D226" s="291"/>
      <c r="E226" s="291"/>
      <c r="F226" s="291"/>
      <c r="G226" s="291"/>
      <c r="H226" s="291"/>
      <c r="I226" s="291"/>
    </row>
  </sheetData>
  <mergeCells count="55">
    <mergeCell ref="B226:I226"/>
    <mergeCell ref="S218:V218"/>
    <mergeCell ref="S219:V219"/>
    <mergeCell ref="S220:V220"/>
    <mergeCell ref="S221:V221"/>
    <mergeCell ref="S222:V222"/>
    <mergeCell ref="S213:V213"/>
    <mergeCell ref="S214:V214"/>
    <mergeCell ref="S215:V215"/>
    <mergeCell ref="S216:V216"/>
    <mergeCell ref="S217:V217"/>
    <mergeCell ref="S208:V208"/>
    <mergeCell ref="S209:V209"/>
    <mergeCell ref="S210:V210"/>
    <mergeCell ref="S211:V211"/>
    <mergeCell ref="S212:V212"/>
    <mergeCell ref="S203:V203"/>
    <mergeCell ref="S204:V204"/>
    <mergeCell ref="S205:V205"/>
    <mergeCell ref="S206:V206"/>
    <mergeCell ref="S207:V207"/>
    <mergeCell ref="P198:Q198"/>
    <mergeCell ref="R198:T198"/>
    <mergeCell ref="P199:Q199"/>
    <mergeCell ref="R199:T199"/>
    <mergeCell ref="S202:V202"/>
    <mergeCell ref="C147:D147"/>
    <mergeCell ref="G147:H147"/>
    <mergeCell ref="B156:F156"/>
    <mergeCell ref="P156:W156"/>
    <mergeCell ref="B197:F197"/>
    <mergeCell ref="P197:U197"/>
    <mergeCell ref="C144:D144"/>
    <mergeCell ref="G144:H144"/>
    <mergeCell ref="C145:D145"/>
    <mergeCell ref="G145:H145"/>
    <mergeCell ref="C146:D146"/>
    <mergeCell ref="G146:H146"/>
    <mergeCell ref="C141:D141"/>
    <mergeCell ref="G141:H141"/>
    <mergeCell ref="C142:D142"/>
    <mergeCell ref="G142:H142"/>
    <mergeCell ref="C143:D143"/>
    <mergeCell ref="G143:H14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42:H147">
    <cfRule type="expression" dxfId="80" priority="4">
      <formula>$G142&gt;=0.8</formula>
    </cfRule>
    <cfRule type="expression" dxfId="79" priority="5">
      <formula>AND($G142&gt;=0.5,$G142&lt;0.8)</formula>
    </cfRule>
    <cfRule type="expression" dxfId="78" priority="6">
      <formula>$G142&lt;0.5</formula>
    </cfRule>
  </conditionalFormatting>
  <conditionalFormatting sqref="K142:K147">
    <cfRule type="cellIs" dxfId="77" priority="7" operator="greaterThan">
      <formula>0</formula>
    </cfRule>
  </conditionalFormatting>
  <conditionalFormatting sqref="L142:L147">
    <cfRule type="cellIs" dxfId="76" priority="8" operator="greaterThan">
      <formula>0</formula>
    </cfRule>
  </conditionalFormatting>
  <conditionalFormatting sqref="M142:M147">
    <cfRule type="cellIs" dxfId="75" priority="9" operator="greaterThan">
      <formula>0</formula>
    </cfRule>
  </conditionalFormatting>
  <conditionalFormatting sqref="N142:N14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61" xr:uid="{00000000-0002-0000-0100-000000000000}">
      <formula1>0</formula1>
      <formula2>C16</formula2>
    </dataValidation>
    <dataValidation type="whole" allowBlank="1" showErrorMessage="1" errorTitle="Invalid count" error="Value must be between 0 and the current implemented total." sqref="S161" xr:uid="{00000000-0002-0000-0100-000001000000}">
      <formula1>0</formula1>
      <formula2>C104</formula2>
    </dataValidation>
    <dataValidation type="whole" allowBlank="1" showErrorMessage="1" errorTitle="Invalid count" error="Value must be between 0 and the current implemented total." sqref="U161" xr:uid="{00000000-0002-0000-0100-000002000000}">
      <formula1>0</formula1>
      <formula2>C105</formula2>
    </dataValidation>
    <dataValidation type="whole" allowBlank="1" showErrorMessage="1" errorTitle="Invalid count" error="Value must be between 0 and the current implemented total." sqref="W161" xr:uid="{00000000-0002-0000-0100-000003000000}">
      <formula1>0</formula1>
      <formula2>C106</formula2>
    </dataValidation>
    <dataValidation type="whole" allowBlank="1" showErrorMessage="1" errorTitle="Invalid overall count" error="Overall count must be between 0 and the current implemented total." sqref="Q162" xr:uid="{00000000-0002-0000-0100-000004000000}">
      <formula1>0</formula1>
      <formula2>C16</formula2>
    </dataValidation>
    <dataValidation type="whole" allowBlank="1" showErrorMessage="1" errorTitle="Invalid count" error="Value must be between 0 and the current implemented total." sqref="S162" xr:uid="{00000000-0002-0000-0100-000005000000}">
      <formula1>0</formula1>
      <formula2>C104</formula2>
    </dataValidation>
    <dataValidation type="whole" allowBlank="1" showErrorMessage="1" errorTitle="Invalid count" error="Value must be between 0 and the current implemented total." sqref="U162" xr:uid="{00000000-0002-0000-0100-000006000000}">
      <formula1>0</formula1>
      <formula2>C105</formula2>
    </dataValidation>
    <dataValidation type="whole" allowBlank="1" showErrorMessage="1" errorTitle="Invalid count" error="Value must be between 0 and the current implemented total." sqref="W162" xr:uid="{00000000-0002-0000-0100-000007000000}">
      <formula1>0</formula1>
      <formula2>C106</formula2>
    </dataValidation>
    <dataValidation type="whole" allowBlank="1" showErrorMessage="1" errorTitle="Invalid overall count" error="Overall count must be between 0 and the current implemented total." sqref="Q163" xr:uid="{00000000-0002-0000-0100-000008000000}">
      <formula1>0</formula1>
      <formula2>C16</formula2>
    </dataValidation>
    <dataValidation type="whole" allowBlank="1" showErrorMessage="1" errorTitle="Invalid count" error="Value must be between 0 and the current implemented total." sqref="S163" xr:uid="{00000000-0002-0000-0100-000009000000}">
      <formula1>0</formula1>
      <formula2>C104</formula2>
    </dataValidation>
    <dataValidation type="whole" allowBlank="1" showErrorMessage="1" errorTitle="Invalid count" error="Value must be between 0 and the current implemented total." sqref="U163" xr:uid="{00000000-0002-0000-0100-00000A000000}">
      <formula1>0</formula1>
      <formula2>C105</formula2>
    </dataValidation>
    <dataValidation type="whole" allowBlank="1" showErrorMessage="1" errorTitle="Invalid count" error="Value must be between 0 and the current implemented total." sqref="W163" xr:uid="{00000000-0002-0000-0100-00000B000000}">
      <formula1>0</formula1>
      <formula2>C106</formula2>
    </dataValidation>
    <dataValidation type="whole" allowBlank="1" showErrorMessage="1" errorTitle="Invalid overall count" error="Overall count must be between 0 and the current implemented total." sqref="Q164" xr:uid="{00000000-0002-0000-0100-00000C000000}">
      <formula1>0</formula1>
      <formula2>C16</formula2>
    </dataValidation>
    <dataValidation type="whole" allowBlank="1" showErrorMessage="1" errorTitle="Invalid count" error="Value must be between 0 and the current implemented total." sqref="S164" xr:uid="{00000000-0002-0000-0100-00000D000000}">
      <formula1>0</formula1>
      <formula2>C104</formula2>
    </dataValidation>
    <dataValidation type="whole" allowBlank="1" showErrorMessage="1" errorTitle="Invalid count" error="Value must be between 0 and the current implemented total." sqref="U164" xr:uid="{00000000-0002-0000-0100-00000E000000}">
      <formula1>0</formula1>
      <formula2>C105</formula2>
    </dataValidation>
    <dataValidation type="whole" allowBlank="1" showErrorMessage="1" errorTitle="Invalid count" error="Value must be between 0 and the current implemented total." sqref="W164" xr:uid="{00000000-0002-0000-0100-00000F000000}">
      <formula1>0</formula1>
      <formula2>C106</formula2>
    </dataValidation>
    <dataValidation type="whole" allowBlank="1" showErrorMessage="1" errorTitle="Invalid overall count" error="Overall count must be between 0 and the current implemented total." sqref="Q165" xr:uid="{00000000-0002-0000-0100-000010000000}">
      <formula1>0</formula1>
      <formula2>C16</formula2>
    </dataValidation>
    <dataValidation type="whole" allowBlank="1" showErrorMessage="1" errorTitle="Invalid count" error="Value must be between 0 and the current implemented total." sqref="S165" xr:uid="{00000000-0002-0000-0100-000011000000}">
      <formula1>0</formula1>
      <formula2>C104</formula2>
    </dataValidation>
    <dataValidation type="whole" allowBlank="1" showErrorMessage="1" errorTitle="Invalid count" error="Value must be between 0 and the current implemented total." sqref="U165" xr:uid="{00000000-0002-0000-0100-000012000000}">
      <formula1>0</formula1>
      <formula2>C105</formula2>
    </dataValidation>
    <dataValidation type="whole" allowBlank="1" showErrorMessage="1" errorTitle="Invalid count" error="Value must be between 0 and the current implemented total." sqref="W165" xr:uid="{00000000-0002-0000-0100-000013000000}">
      <formula1>0</formula1>
      <formula2>C106</formula2>
    </dataValidation>
    <dataValidation type="whole" allowBlank="1" showErrorMessage="1" errorTitle="Invalid overall count" error="Overall count must be between 0 and the current implemented total." sqref="Q166" xr:uid="{00000000-0002-0000-0100-000014000000}">
      <formula1>0</formula1>
      <formula2>C16</formula2>
    </dataValidation>
    <dataValidation type="whole" allowBlank="1" showErrorMessage="1" errorTitle="Invalid count" error="Value must be between 0 and the current implemented total." sqref="S166" xr:uid="{00000000-0002-0000-0100-000015000000}">
      <formula1>0</formula1>
      <formula2>C104</formula2>
    </dataValidation>
    <dataValidation type="whole" allowBlank="1" showErrorMessage="1" errorTitle="Invalid count" error="Value must be between 0 and the current implemented total." sqref="U166" xr:uid="{00000000-0002-0000-0100-000016000000}">
      <formula1>0</formula1>
      <formula2>C105</formula2>
    </dataValidation>
    <dataValidation type="whole" allowBlank="1" showErrorMessage="1" errorTitle="Invalid count" error="Value must be between 0 and the current implemented total." sqref="W166" xr:uid="{00000000-0002-0000-0100-000017000000}">
      <formula1>0</formula1>
      <formula2>C106</formula2>
    </dataValidation>
    <dataValidation type="whole" allowBlank="1" showErrorMessage="1" errorTitle="Invalid overall count" error="Overall count must be between 0 and the current implemented total." sqref="Q167" xr:uid="{00000000-0002-0000-0100-000018000000}">
      <formula1>0</formula1>
      <formula2>C16</formula2>
    </dataValidation>
    <dataValidation type="whole" allowBlank="1" showErrorMessage="1" errorTitle="Invalid count" error="Value must be between 0 and the current implemented total." sqref="S167" xr:uid="{00000000-0002-0000-0100-000019000000}">
      <formula1>0</formula1>
      <formula2>C104</formula2>
    </dataValidation>
    <dataValidation type="whole" allowBlank="1" showErrorMessage="1" errorTitle="Invalid count" error="Value must be between 0 and the current implemented total." sqref="U167" xr:uid="{00000000-0002-0000-0100-00001A000000}">
      <formula1>0</formula1>
      <formula2>C105</formula2>
    </dataValidation>
    <dataValidation type="whole" allowBlank="1" showErrorMessage="1" errorTitle="Invalid count" error="Value must be between 0 and the current implemented total." sqref="W167" xr:uid="{00000000-0002-0000-0100-00001B000000}">
      <formula1>0</formula1>
      <formula2>C106</formula2>
    </dataValidation>
    <dataValidation type="whole" allowBlank="1" showErrorMessage="1" errorTitle="Invalid overall count" error="Overall count must be between 0 and the current implemented total." sqref="Q168" xr:uid="{00000000-0002-0000-0100-00001C000000}">
      <formula1>0</formula1>
      <formula2>C16</formula2>
    </dataValidation>
    <dataValidation type="whole" allowBlank="1" showErrorMessage="1" errorTitle="Invalid count" error="Value must be between 0 and the current implemented total." sqref="S168" xr:uid="{00000000-0002-0000-0100-00001D000000}">
      <formula1>0</formula1>
      <formula2>C104</formula2>
    </dataValidation>
    <dataValidation type="whole" allowBlank="1" showErrorMessage="1" errorTitle="Invalid count" error="Value must be between 0 and the current implemented total." sqref="U168" xr:uid="{00000000-0002-0000-0100-00001E000000}">
      <formula1>0</formula1>
      <formula2>C105</formula2>
    </dataValidation>
    <dataValidation type="whole" allowBlank="1" showErrorMessage="1" errorTitle="Invalid count" error="Value must be between 0 and the current implemented total." sqref="W168" xr:uid="{00000000-0002-0000-0100-00001F000000}">
      <formula1>0</formula1>
      <formula2>C106</formula2>
    </dataValidation>
    <dataValidation type="whole" allowBlank="1" showErrorMessage="1" errorTitle="Invalid overall count" error="Overall count must be between 0 and the current implemented total." sqref="Q169" xr:uid="{00000000-0002-0000-0100-000020000000}">
      <formula1>0</formula1>
      <formula2>C16</formula2>
    </dataValidation>
    <dataValidation type="whole" allowBlank="1" showErrorMessage="1" errorTitle="Invalid count" error="Value must be between 0 and the current implemented total." sqref="S169" xr:uid="{00000000-0002-0000-0100-000021000000}">
      <formula1>0</formula1>
      <formula2>C104</formula2>
    </dataValidation>
    <dataValidation type="whole" allowBlank="1" showErrorMessage="1" errorTitle="Invalid count" error="Value must be between 0 and the current implemented total." sqref="U169" xr:uid="{00000000-0002-0000-0100-000022000000}">
      <formula1>0</formula1>
      <formula2>C105</formula2>
    </dataValidation>
    <dataValidation type="whole" allowBlank="1" showErrorMessage="1" errorTitle="Invalid count" error="Value must be between 0 and the current implemented total." sqref="W169" xr:uid="{00000000-0002-0000-0100-000023000000}">
      <formula1>0</formula1>
      <formula2>C106</formula2>
    </dataValidation>
    <dataValidation type="whole" allowBlank="1" showErrorMessage="1" errorTitle="Invalid overall count" error="Overall count must be between 0 and the current implemented total." sqref="Q170" xr:uid="{00000000-0002-0000-0100-000024000000}">
      <formula1>0</formula1>
      <formula2>C16</formula2>
    </dataValidation>
    <dataValidation type="whole" allowBlank="1" showErrorMessage="1" errorTitle="Invalid count" error="Value must be between 0 and the current implemented total." sqref="S170" xr:uid="{00000000-0002-0000-0100-000025000000}">
      <formula1>0</formula1>
      <formula2>C104</formula2>
    </dataValidation>
    <dataValidation type="whole" allowBlank="1" showErrorMessage="1" errorTitle="Invalid count" error="Value must be between 0 and the current implemented total." sqref="U170" xr:uid="{00000000-0002-0000-0100-000026000000}">
      <formula1>0</formula1>
      <formula2>C105</formula2>
    </dataValidation>
    <dataValidation type="whole" allowBlank="1" showErrorMessage="1" errorTitle="Invalid count" error="Value must be between 0 and the current implemented total." sqref="W170" xr:uid="{00000000-0002-0000-0100-000027000000}">
      <formula1>0</formula1>
      <formula2>C106</formula2>
    </dataValidation>
    <dataValidation type="whole" allowBlank="1" showErrorMessage="1" errorTitle="Invalid overall count" error="Overall count must be between 0 and the current implemented total." sqref="Q171" xr:uid="{00000000-0002-0000-0100-000028000000}">
      <formula1>0</formula1>
      <formula2>C16</formula2>
    </dataValidation>
    <dataValidation type="whole" allowBlank="1" showErrorMessage="1" errorTitle="Invalid count" error="Value must be between 0 and the current implemented total." sqref="S171" xr:uid="{00000000-0002-0000-0100-000029000000}">
      <formula1>0</formula1>
      <formula2>C104</formula2>
    </dataValidation>
    <dataValidation type="whole" allowBlank="1" showErrorMessage="1" errorTitle="Invalid count" error="Value must be between 0 and the current implemented total." sqref="U171" xr:uid="{00000000-0002-0000-0100-00002A000000}">
      <formula1>0</formula1>
      <formula2>C105</formula2>
    </dataValidation>
    <dataValidation type="whole" allowBlank="1" showErrorMessage="1" errorTitle="Invalid count" error="Value must be between 0 and the current implemented total." sqref="W171" xr:uid="{00000000-0002-0000-0100-00002B000000}">
      <formula1>0</formula1>
      <formula2>C106</formula2>
    </dataValidation>
    <dataValidation type="whole" allowBlank="1" showErrorMessage="1" errorTitle="Invalid overall count" error="Overall count must be between 0 and the current implemented total." sqref="Q172" xr:uid="{00000000-0002-0000-0100-00002C000000}">
      <formula1>0</formula1>
      <formula2>C16</formula2>
    </dataValidation>
    <dataValidation type="whole" allowBlank="1" showErrorMessage="1" errorTitle="Invalid count" error="Value must be between 0 and the current implemented total." sqref="S172" xr:uid="{00000000-0002-0000-0100-00002D000000}">
      <formula1>0</formula1>
      <formula2>C104</formula2>
    </dataValidation>
    <dataValidation type="whole" allowBlank="1" showErrorMessage="1" errorTitle="Invalid count" error="Value must be between 0 and the current implemented total." sqref="U172" xr:uid="{00000000-0002-0000-0100-00002E000000}">
      <formula1>0</formula1>
      <formula2>C105</formula2>
    </dataValidation>
    <dataValidation type="whole" allowBlank="1" showErrorMessage="1" errorTitle="Invalid count" error="Value must be between 0 and the current implemented total." sqref="W172" xr:uid="{00000000-0002-0000-0100-00002F000000}">
      <formula1>0</formula1>
      <formula2>C106</formula2>
    </dataValidation>
    <dataValidation type="whole" allowBlank="1" showErrorMessage="1" errorTitle="Invalid overall count" error="Overall count must be between 0 and the current implemented total." sqref="Q173" xr:uid="{00000000-0002-0000-0100-000030000000}">
      <formula1>0</formula1>
      <formula2>C16</formula2>
    </dataValidation>
    <dataValidation type="whole" allowBlank="1" showErrorMessage="1" errorTitle="Invalid count" error="Value must be between 0 and the current implemented total." sqref="S173" xr:uid="{00000000-0002-0000-0100-000031000000}">
      <formula1>0</formula1>
      <formula2>C104</formula2>
    </dataValidation>
    <dataValidation type="whole" allowBlank="1" showErrorMessage="1" errorTitle="Invalid count" error="Value must be between 0 and the current implemented total." sqref="U173" xr:uid="{00000000-0002-0000-0100-000032000000}">
      <formula1>0</formula1>
      <formula2>C105</formula2>
    </dataValidation>
    <dataValidation type="whole" allowBlank="1" showErrorMessage="1" errorTitle="Invalid count" error="Value must be between 0 and the current implemented total." sqref="W173" xr:uid="{00000000-0002-0000-0100-000033000000}">
      <formula1>0</formula1>
      <formula2>C106</formula2>
    </dataValidation>
    <dataValidation type="whole" allowBlank="1" showErrorMessage="1" errorTitle="Invalid overall count" error="Overall count must be between 0 and the current implemented total." sqref="Q174" xr:uid="{00000000-0002-0000-0100-000034000000}">
      <formula1>0</formula1>
      <formula2>C16</formula2>
    </dataValidation>
    <dataValidation type="whole" allowBlank="1" showErrorMessage="1" errorTitle="Invalid count" error="Value must be between 0 and the current implemented total." sqref="S174" xr:uid="{00000000-0002-0000-0100-000035000000}">
      <formula1>0</formula1>
      <formula2>C104</formula2>
    </dataValidation>
    <dataValidation type="whole" allowBlank="1" showErrorMessage="1" errorTitle="Invalid count" error="Value must be between 0 and the current implemented total." sqref="U174" xr:uid="{00000000-0002-0000-0100-000036000000}">
      <formula1>0</formula1>
      <formula2>C105</formula2>
    </dataValidation>
    <dataValidation type="whole" allowBlank="1" showErrorMessage="1" errorTitle="Invalid count" error="Value must be between 0 and the current implemented total." sqref="W174" xr:uid="{00000000-0002-0000-0100-000037000000}">
      <formula1>0</formula1>
      <formula2>C106</formula2>
    </dataValidation>
    <dataValidation type="whole" allowBlank="1" showErrorMessage="1" errorTitle="Invalid overall count" error="Overall count must be between 0 and the current implemented total." sqref="Q175" xr:uid="{00000000-0002-0000-0100-000038000000}">
      <formula1>0</formula1>
      <formula2>C16</formula2>
    </dataValidation>
    <dataValidation type="whole" allowBlank="1" showErrorMessage="1" errorTitle="Invalid count" error="Value must be between 0 and the current implemented total." sqref="S175" xr:uid="{00000000-0002-0000-0100-000039000000}">
      <formula1>0</formula1>
      <formula2>C104</formula2>
    </dataValidation>
    <dataValidation type="whole" allowBlank="1" showErrorMessage="1" errorTitle="Invalid count" error="Value must be between 0 and the current implemented total." sqref="U175" xr:uid="{00000000-0002-0000-0100-00003A000000}">
      <formula1>0</formula1>
      <formula2>C105</formula2>
    </dataValidation>
    <dataValidation type="whole" allowBlank="1" showErrorMessage="1" errorTitle="Invalid count" error="Value must be between 0 and the current implemented total." sqref="W175" xr:uid="{00000000-0002-0000-0100-00003B000000}">
      <formula1>0</formula1>
      <formula2>C106</formula2>
    </dataValidation>
    <dataValidation type="whole" allowBlank="1" showErrorMessage="1" errorTitle="Invalid overall count" error="Overall count must be between 0 and the current implemented total." sqref="Q176" xr:uid="{00000000-0002-0000-0100-00003C000000}">
      <formula1>0</formula1>
      <formula2>C16</formula2>
    </dataValidation>
    <dataValidation type="whole" allowBlank="1" showErrorMessage="1" errorTitle="Invalid count" error="Value must be between 0 and the current implemented total." sqref="S176" xr:uid="{00000000-0002-0000-0100-00003D000000}">
      <formula1>0</formula1>
      <formula2>C104</formula2>
    </dataValidation>
    <dataValidation type="whole" allowBlank="1" showErrorMessage="1" errorTitle="Invalid count" error="Value must be between 0 and the current implemented total." sqref="U176" xr:uid="{00000000-0002-0000-0100-00003E000000}">
      <formula1>0</formula1>
      <formula2>C105</formula2>
    </dataValidation>
    <dataValidation type="whole" allowBlank="1" showErrorMessage="1" errorTitle="Invalid count" error="Value must be between 0 and the current implemented total." sqref="W176" xr:uid="{00000000-0002-0000-0100-00003F000000}">
      <formula1>0</formula1>
      <formula2>C106</formula2>
    </dataValidation>
    <dataValidation type="whole" allowBlank="1" showErrorMessage="1" errorTitle="Invalid overall count" error="Overall count must be between 0 and the current implemented total." sqref="Q177" xr:uid="{00000000-0002-0000-0100-000040000000}">
      <formula1>0</formula1>
      <formula2>C16</formula2>
    </dataValidation>
    <dataValidation type="whole" allowBlank="1" showErrorMessage="1" errorTitle="Invalid count" error="Value must be between 0 and the current implemented total." sqref="S177" xr:uid="{00000000-0002-0000-0100-000041000000}">
      <formula1>0</formula1>
      <formula2>C104</formula2>
    </dataValidation>
    <dataValidation type="whole" allowBlank="1" showErrorMessage="1" errorTitle="Invalid count" error="Value must be between 0 and the current implemented total." sqref="U177" xr:uid="{00000000-0002-0000-0100-000042000000}">
      <formula1>0</formula1>
      <formula2>C105</formula2>
    </dataValidation>
    <dataValidation type="whole" allowBlank="1" showErrorMessage="1" errorTitle="Invalid count" error="Value must be between 0 and the current implemented total." sqref="W177" xr:uid="{00000000-0002-0000-0100-000043000000}">
      <formula1>0</formula1>
      <formula2>C106</formula2>
    </dataValidation>
    <dataValidation type="whole" allowBlank="1" showErrorMessage="1" errorTitle="Invalid overall count" error="Overall count must be between 0 and the current implemented total." sqref="Q178" xr:uid="{00000000-0002-0000-0100-000044000000}">
      <formula1>0</formula1>
      <formula2>C16</formula2>
    </dataValidation>
    <dataValidation type="whole" allowBlank="1" showErrorMessage="1" errorTitle="Invalid count" error="Value must be between 0 and the current implemented total." sqref="S178" xr:uid="{00000000-0002-0000-0100-000045000000}">
      <formula1>0</formula1>
      <formula2>C104</formula2>
    </dataValidation>
    <dataValidation type="whole" allowBlank="1" showErrorMessage="1" errorTitle="Invalid count" error="Value must be between 0 and the current implemented total." sqref="U178" xr:uid="{00000000-0002-0000-0100-000046000000}">
      <formula1>0</formula1>
      <formula2>C105</formula2>
    </dataValidation>
    <dataValidation type="whole" allowBlank="1" showErrorMessage="1" errorTitle="Invalid count" error="Value must be between 0 and the current implemented total." sqref="W178" xr:uid="{00000000-0002-0000-0100-000047000000}">
      <formula1>0</formula1>
      <formula2>C106</formula2>
    </dataValidation>
    <dataValidation type="whole" allowBlank="1" showErrorMessage="1" errorTitle="Invalid overall count" error="Overall count must be between 0 and the current implemented total." sqref="Q179" xr:uid="{00000000-0002-0000-0100-000048000000}">
      <formula1>0</formula1>
      <formula2>C16</formula2>
    </dataValidation>
    <dataValidation type="whole" allowBlank="1" showErrorMessage="1" errorTitle="Invalid count" error="Value must be between 0 and the current implemented total." sqref="S179" xr:uid="{00000000-0002-0000-0100-000049000000}">
      <formula1>0</formula1>
      <formula2>C104</formula2>
    </dataValidation>
    <dataValidation type="whole" allowBlank="1" showErrorMessage="1" errorTitle="Invalid count" error="Value must be between 0 and the current implemented total." sqref="U179" xr:uid="{00000000-0002-0000-0100-00004A000000}">
      <formula1>0</formula1>
      <formula2>C105</formula2>
    </dataValidation>
    <dataValidation type="whole" allowBlank="1" showErrorMessage="1" errorTitle="Invalid count" error="Value must be between 0 and the current implemented total." sqref="W179" xr:uid="{00000000-0002-0000-0100-00004B000000}">
      <formula1>0</formula1>
      <formula2>C106</formula2>
    </dataValidation>
    <dataValidation type="whole" allowBlank="1" showErrorMessage="1" errorTitle="Invalid overall count" error="Overall count must be between 0 and the current implemented total." sqref="Q180" xr:uid="{00000000-0002-0000-0100-00004C000000}">
      <formula1>0</formula1>
      <formula2>C16</formula2>
    </dataValidation>
    <dataValidation type="whole" allowBlank="1" showErrorMessage="1" errorTitle="Invalid count" error="Value must be between 0 and the current implemented total." sqref="S180" xr:uid="{00000000-0002-0000-0100-00004D000000}">
      <formula1>0</formula1>
      <formula2>C104</formula2>
    </dataValidation>
    <dataValidation type="whole" allowBlank="1" showErrorMessage="1" errorTitle="Invalid count" error="Value must be between 0 and the current implemented total." sqref="U180" xr:uid="{00000000-0002-0000-0100-00004E000000}">
      <formula1>0</formula1>
      <formula2>C105</formula2>
    </dataValidation>
    <dataValidation type="whole" allowBlank="1" showErrorMessage="1" errorTitle="Invalid count" error="Value must be between 0 and the current implemented total." sqref="W180" xr:uid="{00000000-0002-0000-0100-00004F000000}">
      <formula1>0</formula1>
      <formula2>C106</formula2>
    </dataValidation>
    <dataValidation type="whole" allowBlank="1" showErrorMessage="1" errorTitle="Invalid overall count" error="Overall count must be between 0 and the current implemented total." sqref="Q181" xr:uid="{00000000-0002-0000-0100-000050000000}">
      <formula1>0</formula1>
      <formula2>C16</formula2>
    </dataValidation>
    <dataValidation type="whole" allowBlank="1" showErrorMessage="1" errorTitle="Invalid count" error="Value must be between 0 and the current implemented total." sqref="S181" xr:uid="{00000000-0002-0000-0100-000051000000}">
      <formula1>0</formula1>
      <formula2>C104</formula2>
    </dataValidation>
    <dataValidation type="whole" allowBlank="1" showErrorMessage="1" errorTitle="Invalid count" error="Value must be between 0 and the current implemented total." sqref="U181" xr:uid="{00000000-0002-0000-0100-000052000000}">
      <formula1>0</formula1>
      <formula2>C105</formula2>
    </dataValidation>
    <dataValidation type="whole" allowBlank="1" showErrorMessage="1" errorTitle="Invalid count" error="Value must be between 0 and the current implemented total." sqref="W181" xr:uid="{00000000-0002-0000-0100-000053000000}">
      <formula1>0</formula1>
      <formula2>C106</formula2>
    </dataValidation>
    <dataValidation type="whole" allowBlank="1" showErrorMessage="1" errorTitle="Invalid overall count" error="Overall count must be between 0 and the current implemented total." sqref="Q182" xr:uid="{00000000-0002-0000-0100-000054000000}">
      <formula1>0</formula1>
      <formula2>C16</formula2>
    </dataValidation>
    <dataValidation type="whole" allowBlank="1" showErrorMessage="1" errorTitle="Invalid count" error="Value must be between 0 and the current implemented total." sqref="S182" xr:uid="{00000000-0002-0000-0100-000055000000}">
      <formula1>0</formula1>
      <formula2>C104</formula2>
    </dataValidation>
    <dataValidation type="whole" allowBlank="1" showErrorMessage="1" errorTitle="Invalid count" error="Value must be between 0 and the current implemented total." sqref="U182" xr:uid="{00000000-0002-0000-0100-000056000000}">
      <formula1>0</formula1>
      <formula2>C105</formula2>
    </dataValidation>
    <dataValidation type="whole" allowBlank="1" showErrorMessage="1" errorTitle="Invalid count" error="Value must be between 0 and the current implemented total." sqref="W182" xr:uid="{00000000-0002-0000-0100-000057000000}">
      <formula1>0</formula1>
      <formula2>C106</formula2>
    </dataValidation>
    <dataValidation type="whole" allowBlank="1" showErrorMessage="1" errorTitle="Invalid overall count" error="Overall count must be between 0 and the current implemented total." sqref="Q183" xr:uid="{00000000-0002-0000-0100-000058000000}">
      <formula1>0</formula1>
      <formula2>C16</formula2>
    </dataValidation>
    <dataValidation type="whole" allowBlank="1" showErrorMessage="1" errorTitle="Invalid count" error="Value must be between 0 and the current implemented total." sqref="S183" xr:uid="{00000000-0002-0000-0100-000059000000}">
      <formula1>0</formula1>
      <formula2>C104</formula2>
    </dataValidation>
    <dataValidation type="whole" allowBlank="1" showErrorMessage="1" errorTitle="Invalid count" error="Value must be between 0 and the current implemented total." sqref="U183" xr:uid="{00000000-0002-0000-0100-00005A000000}">
      <formula1>0</formula1>
      <formula2>C105</formula2>
    </dataValidation>
    <dataValidation type="whole" allowBlank="1" showErrorMessage="1" errorTitle="Invalid count" error="Value must be between 0 and the current implemented total." sqref="W183" xr:uid="{00000000-0002-0000-0100-00005B000000}">
      <formula1>0</formula1>
      <formula2>C106</formula2>
    </dataValidation>
    <dataValidation type="whole" allowBlank="1" showErrorMessage="1" errorTitle="Invalid overall count" error="Overall count must be between 0 and the current implemented total." sqref="Q184" xr:uid="{00000000-0002-0000-0100-00005C000000}">
      <formula1>0</formula1>
      <formula2>C16</formula2>
    </dataValidation>
    <dataValidation type="whole" allowBlank="1" showErrorMessage="1" errorTitle="Invalid count" error="Value must be between 0 and the current implemented total." sqref="S184" xr:uid="{00000000-0002-0000-0100-00005D000000}">
      <formula1>0</formula1>
      <formula2>C104</formula2>
    </dataValidation>
    <dataValidation type="whole" allowBlank="1" showErrorMessage="1" errorTitle="Invalid count" error="Value must be between 0 and the current implemented total." sqref="U184" xr:uid="{00000000-0002-0000-0100-00005E000000}">
      <formula1>0</formula1>
      <formula2>C105</formula2>
    </dataValidation>
    <dataValidation type="whole" allowBlank="1" showErrorMessage="1" errorTitle="Invalid count" error="Value must be between 0 and the current implemented total." sqref="W184" xr:uid="{00000000-0002-0000-0100-00005F000000}">
      <formula1>0</formula1>
      <formula2>C106</formula2>
    </dataValidation>
    <dataValidation type="whole" allowBlank="1" showErrorMessage="1" errorTitle="Invalid overall count" error="Overall count must be between 0 and the current implemented total." sqref="Q185" xr:uid="{00000000-0002-0000-0100-000060000000}">
      <formula1>0</formula1>
      <formula2>C16</formula2>
    </dataValidation>
    <dataValidation type="whole" allowBlank="1" showErrorMessage="1" errorTitle="Invalid count" error="Value must be between 0 and the current implemented total." sqref="S185" xr:uid="{00000000-0002-0000-0100-000061000000}">
      <formula1>0</formula1>
      <formula2>C104</formula2>
    </dataValidation>
    <dataValidation type="whole" allowBlank="1" showErrorMessage="1" errorTitle="Invalid count" error="Value must be between 0 and the current implemented total." sqref="U185" xr:uid="{00000000-0002-0000-0100-000062000000}">
      <formula1>0</formula1>
      <formula2>C105</formula2>
    </dataValidation>
    <dataValidation type="whole" allowBlank="1" showErrorMessage="1" errorTitle="Invalid count" error="Value must be between 0 and the current implemented total." sqref="W185" xr:uid="{00000000-0002-0000-0100-000063000000}">
      <formula1>0</formula1>
      <formula2>C106</formula2>
    </dataValidation>
    <dataValidation type="whole" allowBlank="1" showErrorMessage="1" errorTitle="Invalid overall count" error="Overall count must be between 0 and the current implemented total." sqref="Q186" xr:uid="{00000000-0002-0000-0100-000064000000}">
      <formula1>0</formula1>
      <formula2>C16</formula2>
    </dataValidation>
    <dataValidation type="whole" allowBlank="1" showErrorMessage="1" errorTitle="Invalid count" error="Value must be between 0 and the current implemented total." sqref="S186" xr:uid="{00000000-0002-0000-0100-000065000000}">
      <formula1>0</formula1>
      <formula2>C104</formula2>
    </dataValidation>
    <dataValidation type="whole" allowBlank="1" showErrorMessage="1" errorTitle="Invalid count" error="Value must be between 0 and the current implemented total." sqref="U186" xr:uid="{00000000-0002-0000-0100-000066000000}">
      <formula1>0</formula1>
      <formula2>C105</formula2>
    </dataValidation>
    <dataValidation type="whole" allowBlank="1" showErrorMessage="1" errorTitle="Invalid count" error="Value must be between 0 and the current implemented total." sqref="W186" xr:uid="{00000000-0002-0000-0100-000067000000}">
      <formula1>0</formula1>
      <formula2>C106</formula2>
    </dataValidation>
    <dataValidation type="whole" allowBlank="1" showErrorMessage="1" errorTitle="Invalid overall count" error="Overall count must be between 0 and the current implemented total." sqref="Q187" xr:uid="{00000000-0002-0000-0100-000068000000}">
      <formula1>0</formula1>
      <formula2>C16</formula2>
    </dataValidation>
    <dataValidation type="whole" allowBlank="1" showErrorMessage="1" errorTitle="Invalid count" error="Value must be between 0 and the current implemented total." sqref="S187" xr:uid="{00000000-0002-0000-0100-000069000000}">
      <formula1>0</formula1>
      <formula2>C104</formula2>
    </dataValidation>
    <dataValidation type="whole" allowBlank="1" showErrorMessage="1" errorTitle="Invalid count" error="Value must be between 0 and the current implemented total." sqref="U187" xr:uid="{00000000-0002-0000-0100-00006A000000}">
      <formula1>0</formula1>
      <formula2>C105</formula2>
    </dataValidation>
    <dataValidation type="whole" allowBlank="1" showErrorMessage="1" errorTitle="Invalid count" error="Value must be between 0 and the current implemented total." sqref="W187" xr:uid="{00000000-0002-0000-0100-00006B000000}">
      <formula1>0</formula1>
      <formula2>C106</formula2>
    </dataValidation>
    <dataValidation type="whole" allowBlank="1" showErrorMessage="1" errorTitle="Invalid overall count" error="Overall count must be between 0 and the current implemented total." sqref="Q188" xr:uid="{00000000-0002-0000-0100-00006C000000}">
      <formula1>0</formula1>
      <formula2>C16</formula2>
    </dataValidation>
    <dataValidation type="whole" allowBlank="1" showErrorMessage="1" errorTitle="Invalid count" error="Value must be between 0 and the current implemented total." sqref="S188" xr:uid="{00000000-0002-0000-0100-00006D000000}">
      <formula1>0</formula1>
      <formula2>C104</formula2>
    </dataValidation>
    <dataValidation type="whole" allowBlank="1" showErrorMessage="1" errorTitle="Invalid count" error="Value must be between 0 and the current implemented total." sqref="U188" xr:uid="{00000000-0002-0000-0100-00006E000000}">
      <formula1>0</formula1>
      <formula2>C105</formula2>
    </dataValidation>
    <dataValidation type="whole" allowBlank="1" showErrorMessage="1" errorTitle="Invalid count" error="Value must be between 0 and the current implemented total." sqref="W188" xr:uid="{00000000-0002-0000-0100-00006F000000}">
      <formula1>0</formula1>
      <formula2>C106</formula2>
    </dataValidation>
    <dataValidation type="whole" allowBlank="1" showErrorMessage="1" errorTitle="Invalid overall count" error="Overall count must be between 0 and the current implemented total." sqref="Q189" xr:uid="{00000000-0002-0000-0100-000070000000}">
      <formula1>0</formula1>
      <formula2>C16</formula2>
    </dataValidation>
    <dataValidation type="whole" allowBlank="1" showErrorMessage="1" errorTitle="Invalid count" error="Value must be between 0 and the current implemented total." sqref="S189" xr:uid="{00000000-0002-0000-0100-000071000000}">
      <formula1>0</formula1>
      <formula2>C104</formula2>
    </dataValidation>
    <dataValidation type="whole" allowBlank="1" showErrorMessage="1" errorTitle="Invalid count" error="Value must be between 0 and the current implemented total." sqref="U189" xr:uid="{00000000-0002-0000-0100-000072000000}">
      <formula1>0</formula1>
      <formula2>C105</formula2>
    </dataValidation>
    <dataValidation type="whole" allowBlank="1" showErrorMessage="1" errorTitle="Invalid count" error="Value must be between 0 and the current implemented total." sqref="W189" xr:uid="{00000000-0002-0000-0100-000073000000}">
      <formula1>0</formula1>
      <formula2>C106</formula2>
    </dataValidation>
    <dataValidation type="whole" allowBlank="1" showErrorMessage="1" errorTitle="Invalid overall count" error="Overall count must be between 0 and the current implemented total." sqref="Q190" xr:uid="{00000000-0002-0000-0100-000074000000}">
      <formula1>0</formula1>
      <formula2>C16</formula2>
    </dataValidation>
    <dataValidation type="whole" allowBlank="1" showErrorMessage="1" errorTitle="Invalid count" error="Value must be between 0 and the current implemented total." sqref="S190" xr:uid="{00000000-0002-0000-0100-000075000000}">
      <formula1>0</formula1>
      <formula2>C104</formula2>
    </dataValidation>
    <dataValidation type="whole" allowBlank="1" showErrorMessage="1" errorTitle="Invalid count" error="Value must be between 0 and the current implemented total." sqref="U190" xr:uid="{00000000-0002-0000-0100-000076000000}">
      <formula1>0</formula1>
      <formula2>C105</formula2>
    </dataValidation>
    <dataValidation type="whole" allowBlank="1" showErrorMessage="1" errorTitle="Invalid count" error="Value must be between 0 and the current implemented total." sqref="W190" xr:uid="{00000000-0002-0000-0100-000077000000}">
      <formula1>0</formula1>
      <formula2>C106</formula2>
    </dataValidation>
    <dataValidation type="whole" allowBlank="1" showErrorMessage="1" errorTitle="Invalid Asset Count" error="Value must be between 0 and the Total Asset Numbers above." sqref="Q203" xr:uid="{00000000-0002-0000-0100-000078000000}">
      <formula1>0</formula1>
      <formula2>$P199</formula2>
    </dataValidation>
    <dataValidation type="whole" allowBlank="1" showErrorMessage="1" errorTitle="Invalid Asset Count" error="Value must be between 0 and the Total Asset Numbers above." sqref="Q204" xr:uid="{00000000-0002-0000-0100-000079000000}">
      <formula1>0</formula1>
      <formula2>$P199</formula2>
    </dataValidation>
    <dataValidation type="whole" allowBlank="1" showErrorMessage="1" errorTitle="Invalid Asset Count" error="Value must be between 0 and the Total Asset Numbers above." sqref="Q205" xr:uid="{00000000-0002-0000-0100-00007A000000}">
      <formula1>0</formula1>
      <formula2>$P199</formula2>
    </dataValidation>
    <dataValidation type="whole" allowBlank="1" showErrorMessage="1" errorTitle="Invalid Asset Count" error="Value must be between 0 and the Total Asset Numbers above." sqref="Q206" xr:uid="{00000000-0002-0000-0100-00007B000000}">
      <formula1>0</formula1>
      <formula2>$P199</formula2>
    </dataValidation>
    <dataValidation type="whole" allowBlank="1" showErrorMessage="1" errorTitle="Invalid Asset Count" error="Value must be between 0 and the Total Asset Numbers above." sqref="Q207" xr:uid="{00000000-0002-0000-0100-00007C000000}">
      <formula1>0</formula1>
      <formula2>$P199</formula2>
    </dataValidation>
    <dataValidation type="whole" allowBlank="1" showErrorMessage="1" errorTitle="Invalid Asset Count" error="Value must be between 0 and the Total Asset Numbers above." sqref="Q208" xr:uid="{00000000-0002-0000-0100-00007D000000}">
      <formula1>0</formula1>
      <formula2>$P199</formula2>
    </dataValidation>
    <dataValidation type="whole" allowBlank="1" showErrorMessage="1" errorTitle="Invalid Asset Count" error="Value must be between 0 and the Total Asset Numbers above." sqref="Q209" xr:uid="{00000000-0002-0000-0100-00007E000000}">
      <formula1>0</formula1>
      <formula2>$P199</formula2>
    </dataValidation>
    <dataValidation type="whole" allowBlank="1" showErrorMessage="1" errorTitle="Invalid Asset Count" error="Value must be between 0 and the Total Asset Numbers above." sqref="Q210" xr:uid="{00000000-0002-0000-0100-00007F000000}">
      <formula1>0</formula1>
      <formula2>$P199</formula2>
    </dataValidation>
    <dataValidation type="whole" allowBlank="1" showErrorMessage="1" errorTitle="Invalid Asset Count" error="Value must be between 0 and the Total Asset Numbers above." sqref="Q211" xr:uid="{00000000-0002-0000-0100-000080000000}">
      <formula1>0</formula1>
      <formula2>$P199</formula2>
    </dataValidation>
    <dataValidation type="whole" allowBlank="1" showErrorMessage="1" errorTitle="Invalid Asset Count" error="Value must be between 0 and the Total Asset Numbers above." sqref="Q212" xr:uid="{00000000-0002-0000-0100-000081000000}">
      <formula1>0</formula1>
      <formula2>$P199</formula2>
    </dataValidation>
    <dataValidation type="whole" allowBlank="1" showErrorMessage="1" errorTitle="Invalid Asset Count" error="Value must be between 0 and the Total Asset Numbers above." sqref="Q213" xr:uid="{00000000-0002-0000-0100-000082000000}">
      <formula1>0</formula1>
      <formula2>$P199</formula2>
    </dataValidation>
    <dataValidation type="whole" allowBlank="1" showErrorMessage="1" errorTitle="Invalid Asset Count" error="Value must be between 0 and the Total Asset Numbers above." sqref="Q214" xr:uid="{00000000-0002-0000-0100-000083000000}">
      <formula1>0</formula1>
      <formula2>$P199</formula2>
    </dataValidation>
    <dataValidation type="whole" allowBlank="1" showErrorMessage="1" errorTitle="Invalid Asset Count" error="Value must be between 0 and the Total Asset Numbers above." sqref="Q215" xr:uid="{00000000-0002-0000-0100-000084000000}">
      <formula1>0</formula1>
      <formula2>$P199</formula2>
    </dataValidation>
    <dataValidation type="whole" allowBlank="1" showErrorMessage="1" errorTitle="Invalid Asset Count" error="Value must be between 0 and the Total Asset Numbers above." sqref="Q216" xr:uid="{00000000-0002-0000-0100-000085000000}">
      <formula1>0</formula1>
      <formula2>$P199</formula2>
    </dataValidation>
    <dataValidation type="whole" allowBlank="1" showErrorMessage="1" errorTitle="Invalid Asset Count" error="Value must be between 0 and the Total Asset Numbers above." sqref="Q217" xr:uid="{00000000-0002-0000-0100-000086000000}">
      <formula1>0</formula1>
      <formula2>$P199</formula2>
    </dataValidation>
    <dataValidation type="whole" allowBlank="1" showErrorMessage="1" errorTitle="Invalid Asset Count" error="Value must be between 0 and the Total Asset Numbers above." sqref="Q218" xr:uid="{00000000-0002-0000-0100-000087000000}">
      <formula1>0</formula1>
      <formula2>$P199</formula2>
    </dataValidation>
    <dataValidation type="whole" allowBlank="1" showErrorMessage="1" errorTitle="Invalid Asset Count" error="Value must be between 0 and the Total Asset Numbers above." sqref="Q219" xr:uid="{00000000-0002-0000-0100-000088000000}">
      <formula1>0</formula1>
      <formula2>$P199</formula2>
    </dataValidation>
    <dataValidation type="whole" allowBlank="1" showErrorMessage="1" errorTitle="Invalid Asset Count" error="Value must be between 0 and the Total Asset Numbers above." sqref="Q220" xr:uid="{00000000-0002-0000-0100-000089000000}">
      <formula1>0</formula1>
      <formula2>$P199</formula2>
    </dataValidation>
    <dataValidation type="whole" allowBlank="1" showErrorMessage="1" errorTitle="Invalid Asset Count" error="Value must be between 0 and the Total Asset Numbers above." sqref="Q221" xr:uid="{00000000-0002-0000-0100-00008A000000}">
      <formula1>0</formula1>
      <formula2>$P199</formula2>
    </dataValidation>
    <dataValidation type="whole" allowBlank="1" showErrorMessage="1" errorTitle="Invalid Asset Count" error="Value must be between 0 and the Total Asset Numbers above." sqref="Q222" xr:uid="{00000000-0002-0000-0100-00008B000000}">
      <formula1>0</formula1>
      <formula2>$P199</formula2>
    </dataValidation>
  </dataValidations>
  <hyperlinks>
    <hyperlink ref="B22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56"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23</v>
      </c>
      <c r="L3" s="1" t="s">
        <v>28</v>
      </c>
      <c r="M3" s="4" t="str">
        <f t="shared" si="0"/>
        <v>Outstanding</v>
      </c>
      <c r="N3" s="13" t="s">
        <v>21</v>
      </c>
    </row>
    <row r="4" spans="1:14" ht="60" customHeight="1" x14ac:dyDescent="0.35">
      <c r="A4" s="11" t="s">
        <v>29</v>
      </c>
      <c r="B4" s="1" t="s">
        <v>30</v>
      </c>
      <c r="C4" s="2" t="s">
        <v>16</v>
      </c>
      <c r="D4" s="3" t="s">
        <v>17</v>
      </c>
      <c r="E4" s="4" t="s">
        <v>18</v>
      </c>
      <c r="F4" s="4" t="s">
        <v>19</v>
      </c>
      <c r="G4" s="4" t="s">
        <v>20</v>
      </c>
      <c r="H4" s="4" t="s">
        <v>21</v>
      </c>
      <c r="I4" s="5" t="s">
        <v>21</v>
      </c>
      <c r="J4" s="1" t="s">
        <v>31</v>
      </c>
      <c r="K4" s="1" t="s">
        <v>23</v>
      </c>
      <c r="L4" s="1" t="s">
        <v>32</v>
      </c>
      <c r="M4" s="4" t="str">
        <f t="shared" si="0"/>
        <v>Outstanding</v>
      </c>
      <c r="N4" s="13" t="s">
        <v>21</v>
      </c>
    </row>
    <row r="5" spans="1:14" ht="60" customHeight="1" x14ac:dyDescent="0.35">
      <c r="A5" s="11" t="s">
        <v>33</v>
      </c>
      <c r="B5" s="1" t="s">
        <v>34</v>
      </c>
      <c r="C5" s="2" t="s">
        <v>35</v>
      </c>
      <c r="D5" s="3" t="s">
        <v>17</v>
      </c>
      <c r="E5" s="4" t="s">
        <v>18</v>
      </c>
      <c r="F5" s="4" t="s">
        <v>19</v>
      </c>
      <c r="G5" s="4" t="s">
        <v>20</v>
      </c>
      <c r="H5" s="4" t="s">
        <v>21</v>
      </c>
      <c r="I5" s="5" t="s">
        <v>21</v>
      </c>
      <c r="J5" s="1" t="s">
        <v>36</v>
      </c>
      <c r="K5" s="1" t="s">
        <v>37</v>
      </c>
      <c r="L5" s="1" t="s">
        <v>38</v>
      </c>
      <c r="M5" s="4" t="str">
        <f t="shared" si="0"/>
        <v>Outstanding</v>
      </c>
      <c r="N5" s="13" t="s">
        <v>21</v>
      </c>
    </row>
    <row r="6" spans="1:14" ht="60" customHeight="1" x14ac:dyDescent="0.35">
      <c r="A6" s="11" t="s">
        <v>39</v>
      </c>
      <c r="B6" s="1" t="s">
        <v>40</v>
      </c>
      <c r="C6" s="2" t="s">
        <v>35</v>
      </c>
      <c r="D6" s="3" t="s">
        <v>17</v>
      </c>
      <c r="E6" s="4" t="s">
        <v>18</v>
      </c>
      <c r="F6" s="4" t="s">
        <v>19</v>
      </c>
      <c r="G6" s="4" t="s">
        <v>20</v>
      </c>
      <c r="H6" s="4" t="s">
        <v>21</v>
      </c>
      <c r="I6" s="5" t="s">
        <v>21</v>
      </c>
      <c r="J6" s="1" t="s">
        <v>41</v>
      </c>
      <c r="K6" s="1" t="s">
        <v>42</v>
      </c>
      <c r="L6" s="1" t="s">
        <v>43</v>
      </c>
      <c r="M6" s="4" t="str">
        <f t="shared" si="0"/>
        <v>Outstanding</v>
      </c>
      <c r="N6" s="13" t="s">
        <v>21</v>
      </c>
    </row>
    <row r="7" spans="1:14" ht="60" customHeight="1" x14ac:dyDescent="0.35">
      <c r="A7" s="11" t="s">
        <v>44</v>
      </c>
      <c r="B7" s="1" t="s">
        <v>45</v>
      </c>
      <c r="C7" s="2" t="s">
        <v>35</v>
      </c>
      <c r="D7" s="3" t="s">
        <v>17</v>
      </c>
      <c r="E7" s="4" t="s">
        <v>18</v>
      </c>
      <c r="F7" s="4" t="s">
        <v>19</v>
      </c>
      <c r="G7" s="4" t="s">
        <v>20</v>
      </c>
      <c r="H7" s="4" t="s">
        <v>21</v>
      </c>
      <c r="I7" s="5" t="s">
        <v>21</v>
      </c>
      <c r="J7" s="1" t="s">
        <v>46</v>
      </c>
      <c r="K7" s="1" t="s">
        <v>47</v>
      </c>
      <c r="L7" s="1" t="s">
        <v>48</v>
      </c>
      <c r="M7" s="4" t="str">
        <f t="shared" si="0"/>
        <v>Outstanding</v>
      </c>
      <c r="N7" s="13" t="s">
        <v>21</v>
      </c>
    </row>
    <row r="8" spans="1:14" ht="60" customHeight="1" x14ac:dyDescent="0.35">
      <c r="A8" s="11" t="s">
        <v>49</v>
      </c>
      <c r="B8" s="1" t="s">
        <v>50</v>
      </c>
      <c r="C8" s="2" t="s">
        <v>16</v>
      </c>
      <c r="D8" s="3" t="s">
        <v>17</v>
      </c>
      <c r="E8" s="4" t="s">
        <v>18</v>
      </c>
      <c r="F8" s="4" t="s">
        <v>19</v>
      </c>
      <c r="G8" s="4" t="s">
        <v>20</v>
      </c>
      <c r="H8" s="4" t="s">
        <v>21</v>
      </c>
      <c r="I8" s="5" t="s">
        <v>21</v>
      </c>
      <c r="J8" s="1" t="s">
        <v>51</v>
      </c>
      <c r="K8" s="1" t="s">
        <v>52</v>
      </c>
      <c r="L8" s="1" t="s">
        <v>53</v>
      </c>
      <c r="M8" s="4" t="str">
        <f t="shared" si="0"/>
        <v>Outstanding</v>
      </c>
      <c r="N8" s="13" t="s">
        <v>21</v>
      </c>
    </row>
    <row r="9" spans="1:14" ht="60" customHeight="1" x14ac:dyDescent="0.35">
      <c r="A9" s="11" t="s">
        <v>54</v>
      </c>
      <c r="B9" s="1" t="s">
        <v>55</v>
      </c>
      <c r="C9" s="2" t="s">
        <v>35</v>
      </c>
      <c r="D9" s="3" t="s">
        <v>17</v>
      </c>
      <c r="E9" s="4" t="s">
        <v>18</v>
      </c>
      <c r="F9" s="4" t="s">
        <v>19</v>
      </c>
      <c r="G9" s="4" t="s">
        <v>20</v>
      </c>
      <c r="H9" s="4" t="s">
        <v>21</v>
      </c>
      <c r="I9" s="5" t="s">
        <v>21</v>
      </c>
      <c r="J9" s="1" t="s">
        <v>56</v>
      </c>
      <c r="K9" s="1" t="s">
        <v>57</v>
      </c>
      <c r="L9" s="1" t="s">
        <v>58</v>
      </c>
      <c r="M9" s="4" t="str">
        <f t="shared" si="0"/>
        <v>Outstanding</v>
      </c>
      <c r="N9" s="13" t="s">
        <v>21</v>
      </c>
    </row>
    <row r="10" spans="1:14" ht="60" customHeight="1" x14ac:dyDescent="0.35">
      <c r="A10" s="11" t="s">
        <v>59</v>
      </c>
      <c r="B10" s="1" t="s">
        <v>60</v>
      </c>
      <c r="C10" s="2" t="s">
        <v>35</v>
      </c>
      <c r="D10" s="3" t="s">
        <v>17</v>
      </c>
      <c r="E10" s="4" t="s">
        <v>18</v>
      </c>
      <c r="F10" s="4" t="s">
        <v>19</v>
      </c>
      <c r="G10" s="4" t="s">
        <v>20</v>
      </c>
      <c r="H10" s="4" t="s">
        <v>21</v>
      </c>
      <c r="I10" s="5" t="s">
        <v>21</v>
      </c>
      <c r="J10" s="1" t="s">
        <v>61</v>
      </c>
      <c r="K10" s="1" t="s">
        <v>62</v>
      </c>
      <c r="L10" s="1" t="s">
        <v>63</v>
      </c>
      <c r="M10" s="4" t="str">
        <f t="shared" si="0"/>
        <v>Outstanding</v>
      </c>
      <c r="N10" s="13" t="s">
        <v>21</v>
      </c>
    </row>
    <row r="11" spans="1:14" ht="60" customHeight="1" x14ac:dyDescent="0.35">
      <c r="A11" s="11" t="s">
        <v>64</v>
      </c>
      <c r="B11" s="1" t="s">
        <v>65</v>
      </c>
      <c r="C11" s="2" t="s">
        <v>16</v>
      </c>
      <c r="D11" s="3" t="s">
        <v>17</v>
      </c>
      <c r="E11" s="4" t="s">
        <v>18</v>
      </c>
      <c r="F11" s="4" t="s">
        <v>19</v>
      </c>
      <c r="G11" s="4" t="s">
        <v>20</v>
      </c>
      <c r="H11" s="4" t="s">
        <v>21</v>
      </c>
      <c r="I11" s="5" t="s">
        <v>21</v>
      </c>
      <c r="J11" s="1" t="s">
        <v>66</v>
      </c>
      <c r="K11" s="1" t="s">
        <v>67</v>
      </c>
      <c r="L11" s="1" t="s">
        <v>68</v>
      </c>
      <c r="M11" s="4" t="str">
        <f t="shared" si="0"/>
        <v>Outstanding</v>
      </c>
      <c r="N11" s="13" t="s">
        <v>21</v>
      </c>
    </row>
    <row r="12" spans="1:14" ht="60" customHeight="1" x14ac:dyDescent="0.35">
      <c r="A12" s="11" t="s">
        <v>69</v>
      </c>
      <c r="B12" s="1" t="s">
        <v>70</v>
      </c>
      <c r="C12" s="2" t="s">
        <v>16</v>
      </c>
      <c r="D12" s="3" t="s">
        <v>17</v>
      </c>
      <c r="E12" s="4" t="s">
        <v>18</v>
      </c>
      <c r="F12" s="4" t="s">
        <v>19</v>
      </c>
      <c r="G12" s="4" t="s">
        <v>20</v>
      </c>
      <c r="H12" s="4" t="s">
        <v>21</v>
      </c>
      <c r="I12" s="5" t="s">
        <v>21</v>
      </c>
      <c r="J12" s="1" t="s">
        <v>71</v>
      </c>
      <c r="K12" s="1" t="s">
        <v>72</v>
      </c>
      <c r="L12" s="1" t="s">
        <v>73</v>
      </c>
      <c r="M12" s="4" t="str">
        <f t="shared" si="0"/>
        <v>Outstanding</v>
      </c>
      <c r="N12" s="13" t="s">
        <v>21</v>
      </c>
    </row>
    <row r="13" spans="1:14" ht="60" customHeight="1" x14ac:dyDescent="0.35">
      <c r="A13" s="11" t="s">
        <v>74</v>
      </c>
      <c r="B13" s="1" t="s">
        <v>75</v>
      </c>
      <c r="C13" s="2" t="s">
        <v>35</v>
      </c>
      <c r="D13" s="3" t="s">
        <v>17</v>
      </c>
      <c r="E13" s="4" t="s">
        <v>18</v>
      </c>
      <c r="F13" s="4" t="s">
        <v>19</v>
      </c>
      <c r="G13" s="4" t="s">
        <v>20</v>
      </c>
      <c r="H13" s="4" t="s">
        <v>21</v>
      </c>
      <c r="I13" s="5" t="s">
        <v>21</v>
      </c>
      <c r="J13" s="1" t="s">
        <v>76</v>
      </c>
      <c r="K13" s="1" t="s">
        <v>77</v>
      </c>
      <c r="L13" s="1" t="s">
        <v>78</v>
      </c>
      <c r="M13" s="4" t="str">
        <f t="shared" si="0"/>
        <v>Outstanding</v>
      </c>
      <c r="N13" s="13" t="s">
        <v>21</v>
      </c>
    </row>
    <row r="14" spans="1:14" ht="60" customHeight="1" x14ac:dyDescent="0.35">
      <c r="A14" s="11" t="s">
        <v>79</v>
      </c>
      <c r="B14" s="1" t="s">
        <v>80</v>
      </c>
      <c r="C14" s="2" t="s">
        <v>16</v>
      </c>
      <c r="D14" s="3" t="s">
        <v>17</v>
      </c>
      <c r="E14" s="4" t="s">
        <v>18</v>
      </c>
      <c r="F14" s="4" t="s">
        <v>19</v>
      </c>
      <c r="G14" s="4" t="s">
        <v>20</v>
      </c>
      <c r="H14" s="4" t="s">
        <v>21</v>
      </c>
      <c r="I14" s="5" t="s">
        <v>21</v>
      </c>
      <c r="J14" s="1" t="s">
        <v>81</v>
      </c>
      <c r="K14" s="1" t="s">
        <v>82</v>
      </c>
      <c r="L14" s="1" t="s">
        <v>83</v>
      </c>
      <c r="M14" s="4" t="str">
        <f t="shared" si="0"/>
        <v>Outstanding</v>
      </c>
      <c r="N14" s="13" t="s">
        <v>21</v>
      </c>
    </row>
    <row r="15" spans="1:14" ht="60" customHeight="1" x14ac:dyDescent="0.35">
      <c r="A15" s="11" t="s">
        <v>84</v>
      </c>
      <c r="B15" s="1" t="s">
        <v>85</v>
      </c>
      <c r="C15" s="2" t="s">
        <v>35</v>
      </c>
      <c r="D15" s="3" t="s">
        <v>17</v>
      </c>
      <c r="E15" s="4" t="s">
        <v>18</v>
      </c>
      <c r="F15" s="4" t="s">
        <v>19</v>
      </c>
      <c r="G15" s="4" t="s">
        <v>20</v>
      </c>
      <c r="H15" s="4" t="s">
        <v>21</v>
      </c>
      <c r="I15" s="5" t="s">
        <v>21</v>
      </c>
      <c r="J15" s="1" t="s">
        <v>86</v>
      </c>
      <c r="K15" s="1" t="s">
        <v>87</v>
      </c>
      <c r="L15" s="1" t="s">
        <v>88</v>
      </c>
      <c r="M15" s="4" t="str">
        <f t="shared" si="0"/>
        <v>Outstanding</v>
      </c>
      <c r="N15" s="13" t="s">
        <v>21</v>
      </c>
    </row>
    <row r="16" spans="1:14" ht="60" customHeight="1" x14ac:dyDescent="0.35">
      <c r="A16" s="11" t="s">
        <v>89</v>
      </c>
      <c r="B16" s="1" t="s">
        <v>90</v>
      </c>
      <c r="C16" s="2" t="s">
        <v>35</v>
      </c>
      <c r="D16" s="3" t="s">
        <v>17</v>
      </c>
      <c r="E16" s="4" t="s">
        <v>18</v>
      </c>
      <c r="F16" s="4" t="s">
        <v>19</v>
      </c>
      <c r="G16" s="4" t="s">
        <v>20</v>
      </c>
      <c r="H16" s="4" t="s">
        <v>21</v>
      </c>
      <c r="I16" s="5" t="s">
        <v>21</v>
      </c>
      <c r="J16" s="1" t="s">
        <v>91</v>
      </c>
      <c r="K16" s="1" t="s">
        <v>92</v>
      </c>
      <c r="L16" s="1" t="s">
        <v>93</v>
      </c>
      <c r="M16" s="4" t="str">
        <f t="shared" si="0"/>
        <v>Outstanding</v>
      </c>
      <c r="N16" s="13" t="s">
        <v>21</v>
      </c>
    </row>
    <row r="17" spans="1:14" ht="60" customHeight="1" x14ac:dyDescent="0.35">
      <c r="A17" s="11" t="s">
        <v>94</v>
      </c>
      <c r="B17" s="1" t="s">
        <v>95</v>
      </c>
      <c r="C17" s="2" t="s">
        <v>35</v>
      </c>
      <c r="D17" s="3" t="s">
        <v>17</v>
      </c>
      <c r="E17" s="4" t="s">
        <v>18</v>
      </c>
      <c r="F17" s="4" t="s">
        <v>19</v>
      </c>
      <c r="G17" s="4" t="s">
        <v>20</v>
      </c>
      <c r="H17" s="4" t="s">
        <v>21</v>
      </c>
      <c r="I17" s="5" t="s">
        <v>21</v>
      </c>
      <c r="J17" s="1" t="s">
        <v>96</v>
      </c>
      <c r="K17" s="1" t="s">
        <v>97</v>
      </c>
      <c r="L17" s="1" t="s">
        <v>98</v>
      </c>
      <c r="M17" s="4" t="str">
        <f t="shared" si="0"/>
        <v>Outstanding</v>
      </c>
      <c r="N17" s="13" t="s">
        <v>21</v>
      </c>
    </row>
    <row r="18" spans="1:14" ht="60" customHeight="1" x14ac:dyDescent="0.35">
      <c r="A18" s="11" t="s">
        <v>99</v>
      </c>
      <c r="B18" s="1" t="s">
        <v>100</v>
      </c>
      <c r="C18" s="2" t="s">
        <v>35</v>
      </c>
      <c r="D18" s="3" t="s">
        <v>17</v>
      </c>
      <c r="E18" s="4" t="s">
        <v>18</v>
      </c>
      <c r="F18" s="4" t="s">
        <v>19</v>
      </c>
      <c r="G18" s="4" t="s">
        <v>20</v>
      </c>
      <c r="H18" s="4" t="s">
        <v>21</v>
      </c>
      <c r="I18" s="5" t="s">
        <v>21</v>
      </c>
      <c r="J18" s="1" t="s">
        <v>101</v>
      </c>
      <c r="K18" s="1" t="s">
        <v>102</v>
      </c>
      <c r="L18" s="1" t="s">
        <v>103</v>
      </c>
      <c r="M18" s="4" t="str">
        <f t="shared" si="0"/>
        <v>Outstanding</v>
      </c>
      <c r="N18" s="13" t="s">
        <v>21</v>
      </c>
    </row>
    <row r="19" spans="1:14" ht="60" customHeight="1" x14ac:dyDescent="0.35">
      <c r="A19" s="11" t="s">
        <v>104</v>
      </c>
      <c r="B19" s="1" t="s">
        <v>105</v>
      </c>
      <c r="C19" s="2" t="s">
        <v>35</v>
      </c>
      <c r="D19" s="3" t="s">
        <v>17</v>
      </c>
      <c r="E19" s="4" t="s">
        <v>18</v>
      </c>
      <c r="F19" s="4" t="s">
        <v>19</v>
      </c>
      <c r="G19" s="4" t="s">
        <v>20</v>
      </c>
      <c r="H19" s="4" t="s">
        <v>21</v>
      </c>
      <c r="I19" s="5" t="s">
        <v>21</v>
      </c>
      <c r="J19" s="1" t="s">
        <v>106</v>
      </c>
      <c r="K19" s="1" t="s">
        <v>107</v>
      </c>
      <c r="L19" s="1" t="s">
        <v>108</v>
      </c>
      <c r="M19" s="4" t="str">
        <f t="shared" si="0"/>
        <v>Outstanding</v>
      </c>
      <c r="N19" s="13" t="s">
        <v>21</v>
      </c>
    </row>
    <row r="20" spans="1:14" ht="60" customHeight="1" x14ac:dyDescent="0.35">
      <c r="A20" s="11" t="s">
        <v>109</v>
      </c>
      <c r="B20" s="1" t="s">
        <v>110</v>
      </c>
      <c r="C20" s="2" t="s">
        <v>35</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35</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16</v>
      </c>
      <c r="D22" s="3" t="s">
        <v>17</v>
      </c>
      <c r="E22" s="4" t="s">
        <v>18</v>
      </c>
      <c r="F22" s="4" t="s">
        <v>19</v>
      </c>
      <c r="G22" s="4" t="s">
        <v>20</v>
      </c>
      <c r="H22" s="4" t="s">
        <v>21</v>
      </c>
      <c r="I22" s="5" t="s">
        <v>21</v>
      </c>
      <c r="J22" s="1" t="s">
        <v>121</v>
      </c>
      <c r="K22" s="1" t="s">
        <v>117</v>
      </c>
      <c r="L22" s="1" t="s">
        <v>122</v>
      </c>
      <c r="M22" s="4" t="str">
        <f t="shared" si="0"/>
        <v>Outstanding</v>
      </c>
      <c r="N22" s="13" t="s">
        <v>21</v>
      </c>
    </row>
    <row r="23" spans="1:14" ht="60" customHeight="1" x14ac:dyDescent="0.35">
      <c r="A23" s="11" t="s">
        <v>123</v>
      </c>
      <c r="B23" s="1" t="s">
        <v>124</v>
      </c>
      <c r="C23" s="2" t="s">
        <v>35</v>
      </c>
      <c r="D23" s="3" t="s">
        <v>17</v>
      </c>
      <c r="E23" s="4" t="s">
        <v>18</v>
      </c>
      <c r="F23" s="4" t="s">
        <v>19</v>
      </c>
      <c r="G23" s="4" t="s">
        <v>20</v>
      </c>
      <c r="H23" s="4" t="s">
        <v>21</v>
      </c>
      <c r="I23" s="5" t="s">
        <v>21</v>
      </c>
      <c r="J23" s="1" t="s">
        <v>125</v>
      </c>
      <c r="K23" s="1" t="s">
        <v>117</v>
      </c>
      <c r="L23" s="1" t="s">
        <v>126</v>
      </c>
      <c r="M23" s="4" t="str">
        <f t="shared" si="0"/>
        <v>Outstanding</v>
      </c>
      <c r="N23" s="13" t="s">
        <v>21</v>
      </c>
    </row>
    <row r="24" spans="1:14" ht="60" customHeight="1" x14ac:dyDescent="0.35">
      <c r="A24" s="11" t="s">
        <v>127</v>
      </c>
      <c r="B24" s="1" t="s">
        <v>128</v>
      </c>
      <c r="C24" s="2" t="s">
        <v>35</v>
      </c>
      <c r="D24" s="3" t="s">
        <v>17</v>
      </c>
      <c r="E24" s="4" t="s">
        <v>18</v>
      </c>
      <c r="F24" s="4" t="s">
        <v>19</v>
      </c>
      <c r="G24" s="4" t="s">
        <v>20</v>
      </c>
      <c r="H24" s="4" t="s">
        <v>21</v>
      </c>
      <c r="I24" s="5" t="s">
        <v>21</v>
      </c>
      <c r="J24" s="1" t="s">
        <v>129</v>
      </c>
      <c r="K24" s="1" t="s">
        <v>117</v>
      </c>
      <c r="L24" s="1" t="s">
        <v>130</v>
      </c>
      <c r="M24" s="4" t="str">
        <f t="shared" si="0"/>
        <v>Outstanding</v>
      </c>
      <c r="N24" s="13" t="s">
        <v>21</v>
      </c>
    </row>
    <row r="25" spans="1:14" ht="60" customHeight="1" x14ac:dyDescent="0.35">
      <c r="A25" s="11" t="s">
        <v>131</v>
      </c>
      <c r="B25" s="1" t="s">
        <v>132</v>
      </c>
      <c r="C25" s="2" t="s">
        <v>35</v>
      </c>
      <c r="D25" s="3" t="s">
        <v>17</v>
      </c>
      <c r="E25" s="4" t="s">
        <v>18</v>
      </c>
      <c r="F25" s="4" t="s">
        <v>19</v>
      </c>
      <c r="G25" s="4" t="s">
        <v>20</v>
      </c>
      <c r="H25" s="4" t="s">
        <v>21</v>
      </c>
      <c r="I25" s="5" t="s">
        <v>21</v>
      </c>
      <c r="J25" s="1" t="s">
        <v>133</v>
      </c>
      <c r="K25" s="1" t="s">
        <v>117</v>
      </c>
      <c r="L25" s="1" t="s">
        <v>134</v>
      </c>
      <c r="M25" s="4" t="str">
        <f t="shared" si="0"/>
        <v>Outstanding</v>
      </c>
      <c r="N25" s="13" t="s">
        <v>21</v>
      </c>
    </row>
    <row r="26" spans="1:14" ht="60" customHeight="1" x14ac:dyDescent="0.35">
      <c r="A26" s="11" t="s">
        <v>135</v>
      </c>
      <c r="B26" s="1" t="s">
        <v>136</v>
      </c>
      <c r="C26" s="2" t="s">
        <v>35</v>
      </c>
      <c r="D26" s="3" t="s">
        <v>17</v>
      </c>
      <c r="E26" s="4" t="s">
        <v>18</v>
      </c>
      <c r="F26" s="4" t="s">
        <v>19</v>
      </c>
      <c r="G26" s="4" t="s">
        <v>20</v>
      </c>
      <c r="H26" s="4" t="s">
        <v>21</v>
      </c>
      <c r="I26" s="5" t="s">
        <v>21</v>
      </c>
      <c r="J26" s="1" t="s">
        <v>137</v>
      </c>
      <c r="K26" s="1" t="s">
        <v>138</v>
      </c>
      <c r="L26" s="1" t="s">
        <v>139</v>
      </c>
      <c r="M26" s="4" t="str">
        <f t="shared" si="0"/>
        <v>Outstanding</v>
      </c>
      <c r="N26" s="13" t="s">
        <v>21</v>
      </c>
    </row>
    <row r="27" spans="1:14" ht="60" customHeight="1" x14ac:dyDescent="0.35">
      <c r="A27" s="11" t="s">
        <v>140</v>
      </c>
      <c r="B27" s="1" t="s">
        <v>141</v>
      </c>
      <c r="C27" s="2" t="s">
        <v>35</v>
      </c>
      <c r="D27" s="3" t="s">
        <v>142</v>
      </c>
      <c r="E27" s="4" t="s">
        <v>18</v>
      </c>
      <c r="F27" s="4" t="s">
        <v>19</v>
      </c>
      <c r="G27" s="4" t="s">
        <v>20</v>
      </c>
      <c r="H27" s="4" t="s">
        <v>21</v>
      </c>
      <c r="I27" s="5" t="s">
        <v>21</v>
      </c>
      <c r="J27" s="1" t="s">
        <v>143</v>
      </c>
      <c r="K27" s="1" t="s">
        <v>144</v>
      </c>
      <c r="L27" s="1" t="s">
        <v>145</v>
      </c>
      <c r="M27" s="4" t="str">
        <f t="shared" si="0"/>
        <v>Outstanding</v>
      </c>
      <c r="N27" s="13" t="s">
        <v>21</v>
      </c>
    </row>
    <row r="28" spans="1:14" ht="60" customHeight="1" x14ac:dyDescent="0.35">
      <c r="A28" s="11" t="s">
        <v>146</v>
      </c>
      <c r="B28" s="1" t="s">
        <v>147</v>
      </c>
      <c r="C28" s="2" t="s">
        <v>35</v>
      </c>
      <c r="D28" s="3" t="s">
        <v>142</v>
      </c>
      <c r="E28" s="4" t="s">
        <v>18</v>
      </c>
      <c r="F28" s="4" t="s">
        <v>19</v>
      </c>
      <c r="G28" s="4" t="s">
        <v>20</v>
      </c>
      <c r="H28" s="4" t="s">
        <v>21</v>
      </c>
      <c r="I28" s="5" t="s">
        <v>21</v>
      </c>
      <c r="J28" s="1" t="s">
        <v>148</v>
      </c>
      <c r="K28" s="1" t="s">
        <v>149</v>
      </c>
      <c r="L28" s="1" t="s">
        <v>150</v>
      </c>
      <c r="M28" s="4" t="str">
        <f t="shared" si="0"/>
        <v>Outstanding</v>
      </c>
      <c r="N28" s="13" t="s">
        <v>21</v>
      </c>
    </row>
    <row r="29" spans="1:14" ht="60" customHeight="1" x14ac:dyDescent="0.35">
      <c r="A29" s="11" t="s">
        <v>151</v>
      </c>
      <c r="B29" s="1" t="s">
        <v>152</v>
      </c>
      <c r="C29" s="2" t="s">
        <v>35</v>
      </c>
      <c r="D29" s="3" t="s">
        <v>142</v>
      </c>
      <c r="E29" s="4" t="s">
        <v>18</v>
      </c>
      <c r="F29" s="4" t="s">
        <v>19</v>
      </c>
      <c r="G29" s="4" t="s">
        <v>20</v>
      </c>
      <c r="H29" s="4" t="s">
        <v>21</v>
      </c>
      <c r="I29" s="5" t="s">
        <v>21</v>
      </c>
      <c r="J29" s="1" t="s">
        <v>153</v>
      </c>
      <c r="K29" s="1" t="s">
        <v>154</v>
      </c>
      <c r="L29" s="1" t="s">
        <v>155</v>
      </c>
      <c r="M29" s="4" t="str">
        <f t="shared" si="0"/>
        <v>Outstanding</v>
      </c>
      <c r="N29" s="13" t="s">
        <v>21</v>
      </c>
    </row>
    <row r="30" spans="1:14" ht="60" customHeight="1" x14ac:dyDescent="0.35">
      <c r="A30" s="11" t="s">
        <v>156</v>
      </c>
      <c r="B30" s="1" t="s">
        <v>157</v>
      </c>
      <c r="C30" s="2" t="s">
        <v>35</v>
      </c>
      <c r="D30" s="3" t="s">
        <v>142</v>
      </c>
      <c r="E30" s="4" t="s">
        <v>18</v>
      </c>
      <c r="F30" s="4" t="s">
        <v>19</v>
      </c>
      <c r="G30" s="4" t="s">
        <v>20</v>
      </c>
      <c r="H30" s="4" t="s">
        <v>21</v>
      </c>
      <c r="I30" s="5" t="s">
        <v>21</v>
      </c>
      <c r="J30" s="1" t="s">
        <v>158</v>
      </c>
      <c r="K30" s="1" t="s">
        <v>159</v>
      </c>
      <c r="L30" s="1" t="s">
        <v>160</v>
      </c>
      <c r="M30" s="4" t="str">
        <f t="shared" si="0"/>
        <v>Outstanding</v>
      </c>
      <c r="N30" s="13" t="s">
        <v>21</v>
      </c>
    </row>
    <row r="31" spans="1:14" ht="60" customHeight="1" x14ac:dyDescent="0.35">
      <c r="A31" s="11" t="s">
        <v>161</v>
      </c>
      <c r="B31" s="1" t="s">
        <v>162</v>
      </c>
      <c r="C31" s="2" t="s">
        <v>163</v>
      </c>
      <c r="D31" s="3" t="s">
        <v>142</v>
      </c>
      <c r="E31" s="4" t="s">
        <v>18</v>
      </c>
      <c r="F31" s="4" t="s">
        <v>19</v>
      </c>
      <c r="G31" s="4" t="s">
        <v>20</v>
      </c>
      <c r="H31" s="4" t="s">
        <v>21</v>
      </c>
      <c r="I31" s="5" t="s">
        <v>21</v>
      </c>
      <c r="J31" s="1" t="s">
        <v>164</v>
      </c>
      <c r="K31" s="1" t="s">
        <v>165</v>
      </c>
      <c r="L31" s="1" t="s">
        <v>166</v>
      </c>
      <c r="M31" s="4" t="str">
        <f t="shared" si="0"/>
        <v>Outstanding</v>
      </c>
      <c r="N31" s="13" t="s">
        <v>21</v>
      </c>
    </row>
    <row r="32" spans="1:14" ht="60" customHeight="1" x14ac:dyDescent="0.35">
      <c r="A32" s="11" t="s">
        <v>167</v>
      </c>
      <c r="B32" s="1" t="s">
        <v>168</v>
      </c>
      <c r="C32" s="2" t="s">
        <v>35</v>
      </c>
      <c r="D32" s="3" t="s">
        <v>142</v>
      </c>
      <c r="E32" s="4" t="s">
        <v>18</v>
      </c>
      <c r="F32" s="4" t="s">
        <v>19</v>
      </c>
      <c r="G32" s="4" t="s">
        <v>20</v>
      </c>
      <c r="H32" s="4" t="s">
        <v>21</v>
      </c>
      <c r="I32" s="5" t="s">
        <v>21</v>
      </c>
      <c r="J32" s="1" t="s">
        <v>169</v>
      </c>
      <c r="K32" s="1" t="s">
        <v>170</v>
      </c>
      <c r="L32" s="1" t="s">
        <v>171</v>
      </c>
      <c r="M32" s="4" t="str">
        <f t="shared" si="0"/>
        <v>Outstanding</v>
      </c>
      <c r="N32" s="13" t="s">
        <v>21</v>
      </c>
    </row>
    <row r="33" spans="1:14" ht="60" customHeight="1" x14ac:dyDescent="0.35">
      <c r="A33" s="11" t="s">
        <v>172</v>
      </c>
      <c r="B33" s="1" t="s">
        <v>173</v>
      </c>
      <c r="C33" s="2" t="s">
        <v>35</v>
      </c>
      <c r="D33" s="3" t="s">
        <v>142</v>
      </c>
      <c r="E33" s="4" t="s">
        <v>18</v>
      </c>
      <c r="F33" s="4" t="s">
        <v>19</v>
      </c>
      <c r="G33" s="4" t="s">
        <v>20</v>
      </c>
      <c r="H33" s="4" t="s">
        <v>21</v>
      </c>
      <c r="I33" s="5" t="s">
        <v>21</v>
      </c>
      <c r="J33" s="1" t="s">
        <v>174</v>
      </c>
      <c r="K33" s="1" t="s">
        <v>175</v>
      </c>
      <c r="L33" s="1" t="s">
        <v>176</v>
      </c>
      <c r="M33" s="4" t="str">
        <f t="shared" si="0"/>
        <v>Outstanding</v>
      </c>
      <c r="N33" s="13" t="s">
        <v>21</v>
      </c>
    </row>
    <row r="34" spans="1:14" ht="60" customHeight="1" x14ac:dyDescent="0.35">
      <c r="A34" s="11" t="s">
        <v>177</v>
      </c>
      <c r="B34" s="1" t="s">
        <v>178</v>
      </c>
      <c r="C34" s="2" t="s">
        <v>35</v>
      </c>
      <c r="D34" s="3" t="s">
        <v>142</v>
      </c>
      <c r="E34" s="4" t="s">
        <v>18</v>
      </c>
      <c r="F34" s="4" t="s">
        <v>19</v>
      </c>
      <c r="G34" s="4" t="s">
        <v>20</v>
      </c>
      <c r="H34" s="4" t="s">
        <v>21</v>
      </c>
      <c r="I34" s="5" t="s">
        <v>21</v>
      </c>
      <c r="J34" s="1" t="s">
        <v>179</v>
      </c>
      <c r="K34" s="1" t="s">
        <v>180</v>
      </c>
      <c r="L34" s="1" t="s">
        <v>181</v>
      </c>
      <c r="M34" s="4" t="str">
        <f t="shared" si="0"/>
        <v>Outstanding</v>
      </c>
      <c r="N34" s="13" t="s">
        <v>21</v>
      </c>
    </row>
    <row r="35" spans="1:14" ht="60" customHeight="1" x14ac:dyDescent="0.35">
      <c r="A35" s="11" t="s">
        <v>182</v>
      </c>
      <c r="B35" s="1" t="s">
        <v>183</v>
      </c>
      <c r="C35" s="2" t="s">
        <v>35</v>
      </c>
      <c r="D35" s="3" t="s">
        <v>142</v>
      </c>
      <c r="E35" s="4" t="s">
        <v>18</v>
      </c>
      <c r="F35" s="4" t="s">
        <v>19</v>
      </c>
      <c r="G35" s="4" t="s">
        <v>20</v>
      </c>
      <c r="H35" s="4" t="s">
        <v>21</v>
      </c>
      <c r="I35" s="5" t="s">
        <v>21</v>
      </c>
      <c r="J35" s="1" t="s">
        <v>184</v>
      </c>
      <c r="K35" s="1" t="s">
        <v>185</v>
      </c>
      <c r="L35" s="1" t="s">
        <v>186</v>
      </c>
      <c r="M35" s="4" t="str">
        <f t="shared" si="0"/>
        <v>Outstanding</v>
      </c>
      <c r="N35" s="13" t="s">
        <v>21</v>
      </c>
    </row>
    <row r="36" spans="1:14" ht="60" customHeight="1" x14ac:dyDescent="0.35">
      <c r="A36" s="11" t="s">
        <v>187</v>
      </c>
      <c r="B36" s="1" t="s">
        <v>188</v>
      </c>
      <c r="C36" s="2" t="s">
        <v>16</v>
      </c>
      <c r="D36" s="3" t="s">
        <v>142</v>
      </c>
      <c r="E36" s="4" t="s">
        <v>18</v>
      </c>
      <c r="F36" s="4" t="s">
        <v>19</v>
      </c>
      <c r="G36" s="4" t="s">
        <v>20</v>
      </c>
      <c r="H36" s="4" t="s">
        <v>21</v>
      </c>
      <c r="I36" s="5" t="s">
        <v>21</v>
      </c>
      <c r="J36" s="1" t="s">
        <v>189</v>
      </c>
      <c r="K36" s="1" t="s">
        <v>190</v>
      </c>
      <c r="L36" s="1" t="s">
        <v>191</v>
      </c>
      <c r="M36" s="4" t="str">
        <f t="shared" si="0"/>
        <v>Outstanding</v>
      </c>
      <c r="N36" s="13" t="s">
        <v>21</v>
      </c>
    </row>
    <row r="37" spans="1:14" ht="60" customHeight="1" x14ac:dyDescent="0.35">
      <c r="A37" s="11" t="s">
        <v>192</v>
      </c>
      <c r="B37" s="1" t="s">
        <v>193</v>
      </c>
      <c r="C37" s="2" t="s">
        <v>35</v>
      </c>
      <c r="D37" s="3" t="s">
        <v>142</v>
      </c>
      <c r="E37" s="4" t="s">
        <v>18</v>
      </c>
      <c r="F37" s="4" t="s">
        <v>19</v>
      </c>
      <c r="G37" s="4" t="s">
        <v>20</v>
      </c>
      <c r="H37" s="4" t="s">
        <v>21</v>
      </c>
      <c r="I37" s="5" t="s">
        <v>21</v>
      </c>
      <c r="J37" s="1" t="s">
        <v>194</v>
      </c>
      <c r="K37" s="1" t="s">
        <v>195</v>
      </c>
      <c r="L37" s="1" t="s">
        <v>196</v>
      </c>
      <c r="M37" s="4" t="str">
        <f t="shared" si="0"/>
        <v>Outstanding</v>
      </c>
      <c r="N37" s="13" t="s">
        <v>21</v>
      </c>
    </row>
    <row r="38" spans="1:14" ht="60" customHeight="1" x14ac:dyDescent="0.35">
      <c r="A38" s="11" t="s">
        <v>197</v>
      </c>
      <c r="B38" s="1" t="s">
        <v>198</v>
      </c>
      <c r="C38" s="2" t="s">
        <v>35</v>
      </c>
      <c r="D38" s="3" t="s">
        <v>142</v>
      </c>
      <c r="E38" s="4" t="s">
        <v>18</v>
      </c>
      <c r="F38" s="4" t="s">
        <v>19</v>
      </c>
      <c r="G38" s="4" t="s">
        <v>20</v>
      </c>
      <c r="H38" s="4" t="s">
        <v>21</v>
      </c>
      <c r="I38" s="5" t="s">
        <v>21</v>
      </c>
      <c r="J38" s="1" t="s">
        <v>199</v>
      </c>
      <c r="K38" s="1" t="s">
        <v>200</v>
      </c>
      <c r="L38" s="1" t="s">
        <v>201</v>
      </c>
      <c r="M38" s="4" t="str">
        <f t="shared" si="0"/>
        <v>Outstanding</v>
      </c>
      <c r="N38" s="13" t="s">
        <v>21</v>
      </c>
    </row>
    <row r="39" spans="1:14" ht="60" customHeight="1" x14ac:dyDescent="0.35">
      <c r="A39" s="11" t="s">
        <v>202</v>
      </c>
      <c r="B39" s="1" t="s">
        <v>203</v>
      </c>
      <c r="C39" s="2" t="s">
        <v>35</v>
      </c>
      <c r="D39" s="3" t="s">
        <v>142</v>
      </c>
      <c r="E39" s="4" t="s">
        <v>18</v>
      </c>
      <c r="F39" s="4" t="s">
        <v>19</v>
      </c>
      <c r="G39" s="4" t="s">
        <v>20</v>
      </c>
      <c r="H39" s="4" t="s">
        <v>21</v>
      </c>
      <c r="I39" s="5" t="s">
        <v>21</v>
      </c>
      <c r="J39" s="1" t="s">
        <v>204</v>
      </c>
      <c r="K39" s="1" t="s">
        <v>205</v>
      </c>
      <c r="L39" s="1" t="s">
        <v>206</v>
      </c>
      <c r="M39" s="4" t="str">
        <f t="shared" si="0"/>
        <v>Outstanding</v>
      </c>
      <c r="N39" s="13" t="s">
        <v>21</v>
      </c>
    </row>
    <row r="40" spans="1:14" ht="60" customHeight="1" x14ac:dyDescent="0.35">
      <c r="A40" s="11" t="s">
        <v>207</v>
      </c>
      <c r="B40" s="1" t="s">
        <v>208</v>
      </c>
      <c r="C40" s="2" t="s">
        <v>35</v>
      </c>
      <c r="D40" s="3" t="s">
        <v>142</v>
      </c>
      <c r="E40" s="4" t="s">
        <v>18</v>
      </c>
      <c r="F40" s="4" t="s">
        <v>19</v>
      </c>
      <c r="G40" s="4" t="s">
        <v>20</v>
      </c>
      <c r="H40" s="4" t="s">
        <v>21</v>
      </c>
      <c r="I40" s="5" t="s">
        <v>21</v>
      </c>
      <c r="J40" s="1" t="s">
        <v>209</v>
      </c>
      <c r="K40" s="1" t="s">
        <v>210</v>
      </c>
      <c r="L40" s="1" t="s">
        <v>211</v>
      </c>
      <c r="M40" s="4" t="str">
        <f t="shared" si="0"/>
        <v>Outstanding</v>
      </c>
      <c r="N40" s="13" t="s">
        <v>21</v>
      </c>
    </row>
    <row r="41" spans="1:14" ht="60" customHeight="1" x14ac:dyDescent="0.35">
      <c r="A41" s="11" t="s">
        <v>212</v>
      </c>
      <c r="B41" s="1" t="s">
        <v>213</v>
      </c>
      <c r="C41" s="2" t="s">
        <v>35</v>
      </c>
      <c r="D41" s="3" t="s">
        <v>142</v>
      </c>
      <c r="E41" s="4" t="s">
        <v>18</v>
      </c>
      <c r="F41" s="4" t="s">
        <v>19</v>
      </c>
      <c r="G41" s="4" t="s">
        <v>20</v>
      </c>
      <c r="H41" s="4" t="s">
        <v>21</v>
      </c>
      <c r="I41" s="5" t="s">
        <v>21</v>
      </c>
      <c r="J41" s="1" t="s">
        <v>214</v>
      </c>
      <c r="K41" s="1" t="s">
        <v>215</v>
      </c>
      <c r="L41" s="1" t="s">
        <v>216</v>
      </c>
      <c r="M41" s="4" t="str">
        <f t="shared" si="0"/>
        <v>Outstanding</v>
      </c>
      <c r="N41" s="13" t="s">
        <v>21</v>
      </c>
    </row>
    <row r="42" spans="1:14" ht="60" customHeight="1" x14ac:dyDescent="0.35">
      <c r="A42" s="11" t="s">
        <v>217</v>
      </c>
      <c r="B42" s="1" t="s">
        <v>218</v>
      </c>
      <c r="C42" s="2" t="s">
        <v>35</v>
      </c>
      <c r="D42" s="3" t="s">
        <v>142</v>
      </c>
      <c r="E42" s="4" t="s">
        <v>18</v>
      </c>
      <c r="F42" s="4" t="s">
        <v>19</v>
      </c>
      <c r="G42" s="4" t="s">
        <v>20</v>
      </c>
      <c r="H42" s="4" t="s">
        <v>21</v>
      </c>
      <c r="I42" s="5" t="s">
        <v>21</v>
      </c>
      <c r="J42" s="1" t="s">
        <v>219</v>
      </c>
      <c r="K42" s="1" t="s">
        <v>220</v>
      </c>
      <c r="L42" s="1" t="s">
        <v>221</v>
      </c>
      <c r="M42" s="4" t="str">
        <f t="shared" si="0"/>
        <v>Outstanding</v>
      </c>
      <c r="N42" s="13" t="s">
        <v>21</v>
      </c>
    </row>
    <row r="43" spans="1:14" ht="60" customHeight="1" x14ac:dyDescent="0.35">
      <c r="A43" s="11" t="s">
        <v>222</v>
      </c>
      <c r="B43" s="1" t="s">
        <v>223</v>
      </c>
      <c r="C43" s="2" t="s">
        <v>35</v>
      </c>
      <c r="D43" s="3" t="s">
        <v>142</v>
      </c>
      <c r="E43" s="4" t="s">
        <v>18</v>
      </c>
      <c r="F43" s="4" t="s">
        <v>19</v>
      </c>
      <c r="G43" s="4" t="s">
        <v>20</v>
      </c>
      <c r="H43" s="4" t="s">
        <v>21</v>
      </c>
      <c r="I43" s="5" t="s">
        <v>21</v>
      </c>
      <c r="J43" s="1" t="s">
        <v>224</v>
      </c>
      <c r="K43" s="1" t="s">
        <v>225</v>
      </c>
      <c r="L43" s="1" t="s">
        <v>226</v>
      </c>
      <c r="M43" s="4" t="str">
        <f t="shared" si="0"/>
        <v>Outstanding</v>
      </c>
      <c r="N43" s="13" t="s">
        <v>21</v>
      </c>
    </row>
    <row r="44" spans="1:14" ht="60" customHeight="1" x14ac:dyDescent="0.35">
      <c r="A44" s="11" t="s">
        <v>227</v>
      </c>
      <c r="B44" s="1" t="s">
        <v>228</v>
      </c>
      <c r="C44" s="2" t="s">
        <v>35</v>
      </c>
      <c r="D44" s="3" t="s">
        <v>142</v>
      </c>
      <c r="E44" s="4" t="s">
        <v>18</v>
      </c>
      <c r="F44" s="4" t="s">
        <v>19</v>
      </c>
      <c r="G44" s="4" t="s">
        <v>20</v>
      </c>
      <c r="H44" s="4" t="s">
        <v>21</v>
      </c>
      <c r="I44" s="5" t="s">
        <v>21</v>
      </c>
      <c r="J44" s="1" t="s">
        <v>229</v>
      </c>
      <c r="K44" s="1" t="s">
        <v>230</v>
      </c>
      <c r="L44" s="1" t="s">
        <v>231</v>
      </c>
      <c r="M44" s="4" t="str">
        <f t="shared" si="0"/>
        <v>Outstanding</v>
      </c>
      <c r="N44" s="13" t="s">
        <v>21</v>
      </c>
    </row>
    <row r="45" spans="1:14" ht="60" customHeight="1" x14ac:dyDescent="0.35">
      <c r="A45" s="11" t="s">
        <v>232</v>
      </c>
      <c r="B45" s="1" t="s">
        <v>233</v>
      </c>
      <c r="C45" s="2" t="s">
        <v>163</v>
      </c>
      <c r="D45" s="3" t="s">
        <v>142</v>
      </c>
      <c r="E45" s="4" t="s">
        <v>18</v>
      </c>
      <c r="F45" s="4" t="s">
        <v>19</v>
      </c>
      <c r="G45" s="4" t="s">
        <v>20</v>
      </c>
      <c r="H45" s="4" t="s">
        <v>21</v>
      </c>
      <c r="I45" s="5" t="s">
        <v>21</v>
      </c>
      <c r="J45" s="1" t="s">
        <v>234</v>
      </c>
      <c r="K45" s="1" t="s">
        <v>235</v>
      </c>
      <c r="L45" s="1" t="s">
        <v>236</v>
      </c>
      <c r="M45" s="4" t="str">
        <f t="shared" si="0"/>
        <v>Outstanding</v>
      </c>
      <c r="N45" s="13" t="s">
        <v>21</v>
      </c>
    </row>
    <row r="46" spans="1:14" ht="60" customHeight="1" x14ac:dyDescent="0.35">
      <c r="A46" s="11" t="s">
        <v>237</v>
      </c>
      <c r="B46" s="1" t="s">
        <v>238</v>
      </c>
      <c r="C46" s="2" t="s">
        <v>35</v>
      </c>
      <c r="D46" s="3" t="s">
        <v>142</v>
      </c>
      <c r="E46" s="4" t="s">
        <v>18</v>
      </c>
      <c r="F46" s="4" t="s">
        <v>19</v>
      </c>
      <c r="G46" s="4" t="s">
        <v>20</v>
      </c>
      <c r="H46" s="4" t="s">
        <v>21</v>
      </c>
      <c r="I46" s="5" t="s">
        <v>21</v>
      </c>
      <c r="J46" s="1" t="s">
        <v>239</v>
      </c>
      <c r="K46" s="1" t="s">
        <v>240</v>
      </c>
      <c r="L46" s="1" t="s">
        <v>241</v>
      </c>
      <c r="M46" s="4" t="str">
        <f t="shared" si="0"/>
        <v>Outstanding</v>
      </c>
      <c r="N46" s="13" t="s">
        <v>21</v>
      </c>
    </row>
    <row r="47" spans="1:14" ht="60" customHeight="1" x14ac:dyDescent="0.35">
      <c r="A47" s="11" t="s">
        <v>242</v>
      </c>
      <c r="B47" s="1" t="s">
        <v>243</v>
      </c>
      <c r="C47" s="2" t="s">
        <v>35</v>
      </c>
      <c r="D47" s="3" t="s">
        <v>142</v>
      </c>
      <c r="E47" s="4" t="s">
        <v>18</v>
      </c>
      <c r="F47" s="4" t="s">
        <v>19</v>
      </c>
      <c r="G47" s="4" t="s">
        <v>20</v>
      </c>
      <c r="H47" s="4" t="s">
        <v>21</v>
      </c>
      <c r="I47" s="5" t="s">
        <v>21</v>
      </c>
      <c r="J47" s="1" t="s">
        <v>244</v>
      </c>
      <c r="K47" s="1" t="s">
        <v>245</v>
      </c>
      <c r="L47" s="1" t="s">
        <v>246</v>
      </c>
      <c r="M47" s="4" t="str">
        <f t="shared" si="0"/>
        <v>Outstanding</v>
      </c>
      <c r="N47" s="13" t="s">
        <v>21</v>
      </c>
    </row>
    <row r="48" spans="1:14" ht="60" customHeight="1" x14ac:dyDescent="0.35">
      <c r="A48" s="11" t="s">
        <v>247</v>
      </c>
      <c r="B48" s="1" t="s">
        <v>248</v>
      </c>
      <c r="C48" s="2" t="s">
        <v>35</v>
      </c>
      <c r="D48" s="3" t="s">
        <v>142</v>
      </c>
      <c r="E48" s="4" t="s">
        <v>18</v>
      </c>
      <c r="F48" s="4" t="s">
        <v>19</v>
      </c>
      <c r="G48" s="4" t="s">
        <v>20</v>
      </c>
      <c r="H48" s="4" t="s">
        <v>21</v>
      </c>
      <c r="I48" s="5" t="s">
        <v>21</v>
      </c>
      <c r="J48" s="1" t="s">
        <v>249</v>
      </c>
      <c r="K48" s="1" t="s">
        <v>250</v>
      </c>
      <c r="L48" s="1" t="s">
        <v>251</v>
      </c>
      <c r="M48" s="4" t="str">
        <f t="shared" si="0"/>
        <v>Outstanding</v>
      </c>
      <c r="N48" s="13" t="s">
        <v>21</v>
      </c>
    </row>
    <row r="49" spans="1:14" ht="60" customHeight="1" x14ac:dyDescent="0.35">
      <c r="A49" s="11" t="s">
        <v>252</v>
      </c>
      <c r="B49" s="1" t="s">
        <v>253</v>
      </c>
      <c r="C49" s="2" t="s">
        <v>35</v>
      </c>
      <c r="D49" s="3" t="s">
        <v>142</v>
      </c>
      <c r="E49" s="4" t="s">
        <v>18</v>
      </c>
      <c r="F49" s="4" t="s">
        <v>19</v>
      </c>
      <c r="G49" s="4" t="s">
        <v>20</v>
      </c>
      <c r="H49" s="4" t="s">
        <v>21</v>
      </c>
      <c r="I49" s="5" t="s">
        <v>21</v>
      </c>
      <c r="J49" s="1" t="s">
        <v>254</v>
      </c>
      <c r="K49" s="1" t="s">
        <v>255</v>
      </c>
      <c r="L49" s="1" t="s">
        <v>256</v>
      </c>
      <c r="M49" s="4" t="str">
        <f t="shared" si="0"/>
        <v>Outstanding</v>
      </c>
      <c r="N49" s="13" t="s">
        <v>21</v>
      </c>
    </row>
    <row r="50" spans="1:14" ht="60" customHeight="1" x14ac:dyDescent="0.35">
      <c r="A50" s="11" t="s">
        <v>257</v>
      </c>
      <c r="B50" s="1" t="s">
        <v>258</v>
      </c>
      <c r="C50" s="2" t="s">
        <v>35</v>
      </c>
      <c r="D50" s="3" t="s">
        <v>142</v>
      </c>
      <c r="E50" s="4" t="s">
        <v>18</v>
      </c>
      <c r="F50" s="4" t="s">
        <v>19</v>
      </c>
      <c r="G50" s="4" t="s">
        <v>20</v>
      </c>
      <c r="H50" s="4" t="s">
        <v>21</v>
      </c>
      <c r="I50" s="5" t="s">
        <v>21</v>
      </c>
      <c r="J50" s="1" t="s">
        <v>259</v>
      </c>
      <c r="K50" s="1" t="s">
        <v>260</v>
      </c>
      <c r="L50" s="1" t="s">
        <v>261</v>
      </c>
      <c r="M50" s="4" t="str">
        <f t="shared" si="0"/>
        <v>Outstanding</v>
      </c>
      <c r="N50" s="13" t="s">
        <v>21</v>
      </c>
    </row>
    <row r="51" spans="1:14" ht="60" customHeight="1" x14ac:dyDescent="0.35">
      <c r="A51" s="11" t="s">
        <v>262</v>
      </c>
      <c r="B51" s="1" t="s">
        <v>263</v>
      </c>
      <c r="C51" s="2" t="s">
        <v>35</v>
      </c>
      <c r="D51" s="3" t="s">
        <v>142</v>
      </c>
      <c r="E51" s="4" t="s">
        <v>18</v>
      </c>
      <c r="F51" s="4" t="s">
        <v>19</v>
      </c>
      <c r="G51" s="4" t="s">
        <v>20</v>
      </c>
      <c r="H51" s="4" t="s">
        <v>21</v>
      </c>
      <c r="I51" s="5" t="s">
        <v>21</v>
      </c>
      <c r="J51" s="1" t="s">
        <v>264</v>
      </c>
      <c r="K51" s="1" t="s">
        <v>260</v>
      </c>
      <c r="L51" s="1" t="s">
        <v>265</v>
      </c>
      <c r="M51" s="4" t="str">
        <f t="shared" si="0"/>
        <v>Outstanding</v>
      </c>
      <c r="N51" s="13" t="s">
        <v>21</v>
      </c>
    </row>
    <row r="52" spans="1:14" ht="60" customHeight="1" x14ac:dyDescent="0.35">
      <c r="A52" s="11" t="s">
        <v>266</v>
      </c>
      <c r="B52" s="1" t="s">
        <v>267</v>
      </c>
      <c r="C52" s="2" t="s">
        <v>35</v>
      </c>
      <c r="D52" s="3" t="s">
        <v>142</v>
      </c>
      <c r="E52" s="4" t="s">
        <v>18</v>
      </c>
      <c r="F52" s="4" t="s">
        <v>19</v>
      </c>
      <c r="G52" s="4" t="s">
        <v>20</v>
      </c>
      <c r="H52" s="4" t="s">
        <v>21</v>
      </c>
      <c r="I52" s="5" t="s">
        <v>21</v>
      </c>
      <c r="J52" s="1" t="s">
        <v>268</v>
      </c>
      <c r="K52" s="1" t="s">
        <v>269</v>
      </c>
      <c r="L52" s="1" t="s">
        <v>270</v>
      </c>
      <c r="M52" s="4" t="str">
        <f t="shared" si="0"/>
        <v>Outstanding</v>
      </c>
      <c r="N52" s="13" t="s">
        <v>21</v>
      </c>
    </row>
    <row r="53" spans="1:14" ht="60" customHeight="1" x14ac:dyDescent="0.35">
      <c r="A53" s="11" t="s">
        <v>271</v>
      </c>
      <c r="B53" s="1" t="s">
        <v>272</v>
      </c>
      <c r="C53" s="2" t="s">
        <v>35</v>
      </c>
      <c r="D53" s="3" t="s">
        <v>142</v>
      </c>
      <c r="E53" s="4" t="s">
        <v>18</v>
      </c>
      <c r="F53" s="4" t="s">
        <v>19</v>
      </c>
      <c r="G53" s="4" t="s">
        <v>20</v>
      </c>
      <c r="H53" s="4" t="s">
        <v>21</v>
      </c>
      <c r="I53" s="5" t="s">
        <v>21</v>
      </c>
      <c r="J53" s="1" t="s">
        <v>273</v>
      </c>
      <c r="K53" s="1" t="s">
        <v>274</v>
      </c>
      <c r="L53" s="1" t="s">
        <v>275</v>
      </c>
      <c r="M53" s="4" t="str">
        <f t="shared" si="0"/>
        <v>Outstanding</v>
      </c>
      <c r="N53" s="13" t="s">
        <v>21</v>
      </c>
    </row>
    <row r="54" spans="1:14" ht="60" customHeight="1" x14ac:dyDescent="0.35">
      <c r="A54" s="11" t="s">
        <v>276</v>
      </c>
      <c r="B54" s="1" t="s">
        <v>277</v>
      </c>
      <c r="C54" s="2" t="s">
        <v>35</v>
      </c>
      <c r="D54" s="3" t="s">
        <v>142</v>
      </c>
      <c r="E54" s="4" t="s">
        <v>18</v>
      </c>
      <c r="F54" s="4" t="s">
        <v>19</v>
      </c>
      <c r="G54" s="4" t="s">
        <v>20</v>
      </c>
      <c r="H54" s="4" t="s">
        <v>21</v>
      </c>
      <c r="I54" s="5" t="s">
        <v>21</v>
      </c>
      <c r="J54" s="1" t="s">
        <v>278</v>
      </c>
      <c r="K54" s="1" t="s">
        <v>279</v>
      </c>
      <c r="L54" s="1" t="s">
        <v>280</v>
      </c>
      <c r="M54" s="4" t="str">
        <f t="shared" si="0"/>
        <v>Outstanding</v>
      </c>
      <c r="N54" s="13" t="s">
        <v>21</v>
      </c>
    </row>
    <row r="55" spans="1:14" ht="60" customHeight="1" x14ac:dyDescent="0.35">
      <c r="A55" s="11" t="s">
        <v>281</v>
      </c>
      <c r="B55" s="1" t="s">
        <v>282</v>
      </c>
      <c r="C55" s="2" t="s">
        <v>35</v>
      </c>
      <c r="D55" s="3" t="s">
        <v>142</v>
      </c>
      <c r="E55" s="4" t="s">
        <v>18</v>
      </c>
      <c r="F55" s="4" t="s">
        <v>19</v>
      </c>
      <c r="G55" s="4" t="s">
        <v>20</v>
      </c>
      <c r="H55" s="4" t="s">
        <v>21</v>
      </c>
      <c r="I55" s="5" t="s">
        <v>21</v>
      </c>
      <c r="J55" s="1" t="s">
        <v>283</v>
      </c>
      <c r="K55" s="1" t="s">
        <v>284</v>
      </c>
      <c r="L55" s="1" t="s">
        <v>285</v>
      </c>
      <c r="M55" s="4" t="str">
        <f t="shared" si="0"/>
        <v>Outstanding</v>
      </c>
      <c r="N55" s="13" t="s">
        <v>21</v>
      </c>
    </row>
    <row r="56" spans="1:14" ht="60" customHeight="1" x14ac:dyDescent="0.35">
      <c r="A56" s="11" t="s">
        <v>286</v>
      </c>
      <c r="B56" s="1" t="s">
        <v>287</v>
      </c>
      <c r="C56" s="2" t="s">
        <v>35</v>
      </c>
      <c r="D56" s="3" t="s">
        <v>142</v>
      </c>
      <c r="E56" s="4" t="s">
        <v>18</v>
      </c>
      <c r="F56" s="4" t="s">
        <v>19</v>
      </c>
      <c r="G56" s="4" t="s">
        <v>20</v>
      </c>
      <c r="H56" s="4" t="s">
        <v>21</v>
      </c>
      <c r="I56" s="5" t="s">
        <v>21</v>
      </c>
      <c r="J56" s="1" t="s">
        <v>288</v>
      </c>
      <c r="K56" s="1" t="s">
        <v>289</v>
      </c>
      <c r="L56" s="1" t="s">
        <v>290</v>
      </c>
      <c r="M56" s="4" t="str">
        <f t="shared" si="0"/>
        <v>Outstanding</v>
      </c>
      <c r="N56" s="13" t="s">
        <v>21</v>
      </c>
    </row>
    <row r="57" spans="1:14" ht="60" customHeight="1" x14ac:dyDescent="0.35">
      <c r="A57" s="11" t="s">
        <v>291</v>
      </c>
      <c r="B57" s="1" t="s">
        <v>292</v>
      </c>
      <c r="C57" s="2" t="s">
        <v>35</v>
      </c>
      <c r="D57" s="3" t="s">
        <v>142</v>
      </c>
      <c r="E57" s="4" t="s">
        <v>18</v>
      </c>
      <c r="F57" s="4" t="s">
        <v>19</v>
      </c>
      <c r="G57" s="4" t="s">
        <v>20</v>
      </c>
      <c r="H57" s="4" t="s">
        <v>21</v>
      </c>
      <c r="I57" s="5" t="s">
        <v>21</v>
      </c>
      <c r="J57" s="1" t="s">
        <v>293</v>
      </c>
      <c r="K57" s="1" t="s">
        <v>294</v>
      </c>
      <c r="L57" s="1" t="s">
        <v>295</v>
      </c>
      <c r="M57" s="4" t="str">
        <f t="shared" si="0"/>
        <v>Outstanding</v>
      </c>
      <c r="N57" s="13" t="s">
        <v>21</v>
      </c>
    </row>
    <row r="58" spans="1:14" ht="60" customHeight="1" x14ac:dyDescent="0.35">
      <c r="A58" s="11" t="s">
        <v>296</v>
      </c>
      <c r="B58" s="1" t="s">
        <v>297</v>
      </c>
      <c r="C58" s="2" t="s">
        <v>35</v>
      </c>
      <c r="D58" s="3" t="s">
        <v>142</v>
      </c>
      <c r="E58" s="4" t="s">
        <v>18</v>
      </c>
      <c r="F58" s="4" t="s">
        <v>19</v>
      </c>
      <c r="G58" s="4" t="s">
        <v>20</v>
      </c>
      <c r="H58" s="4" t="s">
        <v>21</v>
      </c>
      <c r="I58" s="5" t="s">
        <v>21</v>
      </c>
      <c r="J58" s="1" t="s">
        <v>298</v>
      </c>
      <c r="K58" s="1" t="s">
        <v>299</v>
      </c>
      <c r="L58" s="1" t="s">
        <v>300</v>
      </c>
      <c r="M58" s="4" t="str">
        <f t="shared" si="0"/>
        <v>Outstanding</v>
      </c>
      <c r="N58" s="13" t="s">
        <v>21</v>
      </c>
    </row>
    <row r="59" spans="1:14" ht="60" customHeight="1" x14ac:dyDescent="0.35">
      <c r="A59" s="11" t="s">
        <v>301</v>
      </c>
      <c r="B59" s="1" t="s">
        <v>302</v>
      </c>
      <c r="C59" s="2" t="s">
        <v>35</v>
      </c>
      <c r="D59" s="3" t="s">
        <v>142</v>
      </c>
      <c r="E59" s="4" t="s">
        <v>18</v>
      </c>
      <c r="F59" s="4" t="s">
        <v>19</v>
      </c>
      <c r="G59" s="4" t="s">
        <v>20</v>
      </c>
      <c r="H59" s="4" t="s">
        <v>21</v>
      </c>
      <c r="I59" s="5" t="s">
        <v>21</v>
      </c>
      <c r="J59" s="1" t="s">
        <v>303</v>
      </c>
      <c r="K59" s="1" t="s">
        <v>304</v>
      </c>
      <c r="L59" s="1" t="s">
        <v>305</v>
      </c>
      <c r="M59" s="4" t="str">
        <f t="shared" si="0"/>
        <v>Outstanding</v>
      </c>
      <c r="N59" s="13" t="s">
        <v>21</v>
      </c>
    </row>
    <row r="60" spans="1:14" ht="60" customHeight="1" x14ac:dyDescent="0.35">
      <c r="A60" s="11" t="s">
        <v>306</v>
      </c>
      <c r="B60" s="1" t="s">
        <v>307</v>
      </c>
      <c r="C60" s="2" t="s">
        <v>35</v>
      </c>
      <c r="D60" s="3" t="s">
        <v>142</v>
      </c>
      <c r="E60" s="4" t="s">
        <v>18</v>
      </c>
      <c r="F60" s="4" t="s">
        <v>19</v>
      </c>
      <c r="G60" s="4" t="s">
        <v>20</v>
      </c>
      <c r="H60" s="4" t="s">
        <v>21</v>
      </c>
      <c r="I60" s="5" t="s">
        <v>21</v>
      </c>
      <c r="J60" s="1" t="s">
        <v>308</v>
      </c>
      <c r="K60" s="1" t="s">
        <v>309</v>
      </c>
      <c r="L60" s="1" t="s">
        <v>310</v>
      </c>
      <c r="M60" s="4" t="str">
        <f t="shared" si="0"/>
        <v>Outstanding</v>
      </c>
      <c r="N60" s="13" t="s">
        <v>21</v>
      </c>
    </row>
    <row r="61" spans="1:14" ht="60" customHeight="1" x14ac:dyDescent="0.35">
      <c r="A61" s="11" t="s">
        <v>311</v>
      </c>
      <c r="B61" s="1" t="s">
        <v>312</v>
      </c>
      <c r="C61" s="2" t="s">
        <v>16</v>
      </c>
      <c r="D61" s="3" t="s">
        <v>142</v>
      </c>
      <c r="E61" s="4" t="s">
        <v>18</v>
      </c>
      <c r="F61" s="4" t="s">
        <v>19</v>
      </c>
      <c r="G61" s="4" t="s">
        <v>20</v>
      </c>
      <c r="H61" s="4" t="s">
        <v>21</v>
      </c>
      <c r="I61" s="5" t="s">
        <v>21</v>
      </c>
      <c r="J61" s="1" t="s">
        <v>313</v>
      </c>
      <c r="K61" s="1" t="s">
        <v>314</v>
      </c>
      <c r="L61" s="1" t="s">
        <v>315</v>
      </c>
      <c r="M61" s="4" t="str">
        <f t="shared" si="0"/>
        <v>Outstanding</v>
      </c>
      <c r="N61" s="13" t="s">
        <v>21</v>
      </c>
    </row>
    <row r="62" spans="1:14" ht="60" customHeight="1" x14ac:dyDescent="0.35">
      <c r="A62" s="11" t="s">
        <v>316</v>
      </c>
      <c r="B62" s="1" t="s">
        <v>317</v>
      </c>
      <c r="C62" s="2" t="s">
        <v>35</v>
      </c>
      <c r="D62" s="3" t="s">
        <v>142</v>
      </c>
      <c r="E62" s="4" t="s">
        <v>18</v>
      </c>
      <c r="F62" s="4" t="s">
        <v>19</v>
      </c>
      <c r="G62" s="4" t="s">
        <v>20</v>
      </c>
      <c r="H62" s="4" t="s">
        <v>21</v>
      </c>
      <c r="I62" s="5" t="s">
        <v>21</v>
      </c>
      <c r="J62" s="1" t="s">
        <v>318</v>
      </c>
      <c r="K62" s="1" t="s">
        <v>319</v>
      </c>
      <c r="L62" s="1" t="s">
        <v>320</v>
      </c>
      <c r="M62" s="4" t="str">
        <f t="shared" si="0"/>
        <v>Outstanding</v>
      </c>
      <c r="N62" s="13" t="s">
        <v>21</v>
      </c>
    </row>
    <row r="63" spans="1:14" ht="60" customHeight="1" x14ac:dyDescent="0.35">
      <c r="A63" s="11" t="s">
        <v>321</v>
      </c>
      <c r="B63" s="1" t="s">
        <v>322</v>
      </c>
      <c r="C63" s="2" t="s">
        <v>16</v>
      </c>
      <c r="D63" s="3" t="s">
        <v>142</v>
      </c>
      <c r="E63" s="4" t="s">
        <v>18</v>
      </c>
      <c r="F63" s="4" t="s">
        <v>19</v>
      </c>
      <c r="G63" s="4" t="s">
        <v>20</v>
      </c>
      <c r="H63" s="4" t="s">
        <v>21</v>
      </c>
      <c r="I63" s="5" t="s">
        <v>21</v>
      </c>
      <c r="J63" s="1" t="s">
        <v>323</v>
      </c>
      <c r="K63" s="1" t="s">
        <v>324</v>
      </c>
      <c r="L63" s="1" t="s">
        <v>325</v>
      </c>
      <c r="M63" s="4" t="str">
        <f t="shared" si="0"/>
        <v>Outstanding</v>
      </c>
      <c r="N63" s="13" t="s">
        <v>21</v>
      </c>
    </row>
    <row r="64" spans="1:14" ht="60" customHeight="1" x14ac:dyDescent="0.35">
      <c r="A64" s="11" t="s">
        <v>326</v>
      </c>
      <c r="B64" s="1" t="s">
        <v>327</v>
      </c>
      <c r="C64" s="2" t="s">
        <v>16</v>
      </c>
      <c r="D64" s="3" t="s">
        <v>142</v>
      </c>
      <c r="E64" s="4" t="s">
        <v>18</v>
      </c>
      <c r="F64" s="4" t="s">
        <v>19</v>
      </c>
      <c r="G64" s="4" t="s">
        <v>20</v>
      </c>
      <c r="H64" s="4" t="s">
        <v>21</v>
      </c>
      <c r="I64" s="5" t="s">
        <v>21</v>
      </c>
      <c r="J64" s="1" t="s">
        <v>328</v>
      </c>
      <c r="K64" s="1" t="s">
        <v>329</v>
      </c>
      <c r="L64" s="1" t="s">
        <v>330</v>
      </c>
      <c r="M64" s="4" t="str">
        <f t="shared" si="0"/>
        <v>Outstanding</v>
      </c>
      <c r="N64" s="13" t="s">
        <v>21</v>
      </c>
    </row>
    <row r="65" spans="1:14" ht="60" customHeight="1" x14ac:dyDescent="0.35">
      <c r="A65" s="11" t="s">
        <v>331</v>
      </c>
      <c r="B65" s="1" t="s">
        <v>332</v>
      </c>
      <c r="C65" s="2" t="s">
        <v>35</v>
      </c>
      <c r="D65" s="3" t="s">
        <v>142</v>
      </c>
      <c r="E65" s="4" t="s">
        <v>18</v>
      </c>
      <c r="F65" s="4" t="s">
        <v>19</v>
      </c>
      <c r="G65" s="4" t="s">
        <v>20</v>
      </c>
      <c r="H65" s="4" t="s">
        <v>21</v>
      </c>
      <c r="I65" s="5" t="s">
        <v>21</v>
      </c>
      <c r="J65" s="1" t="s">
        <v>333</v>
      </c>
      <c r="K65" s="1" t="s">
        <v>334</v>
      </c>
      <c r="L65" s="1" t="s">
        <v>335</v>
      </c>
      <c r="M65" s="4" t="str">
        <f t="shared" si="0"/>
        <v>Outstanding</v>
      </c>
      <c r="N65" s="13" t="s">
        <v>21</v>
      </c>
    </row>
    <row r="66" spans="1:14" ht="60" customHeight="1" x14ac:dyDescent="0.35">
      <c r="A66" s="11" t="s">
        <v>336</v>
      </c>
      <c r="B66" s="1" t="s">
        <v>337</v>
      </c>
      <c r="C66" s="2" t="s">
        <v>16</v>
      </c>
      <c r="D66" s="3" t="s">
        <v>142</v>
      </c>
      <c r="E66" s="4" t="s">
        <v>18</v>
      </c>
      <c r="F66" s="4" t="s">
        <v>19</v>
      </c>
      <c r="G66" s="4" t="s">
        <v>20</v>
      </c>
      <c r="H66" s="4" t="s">
        <v>21</v>
      </c>
      <c r="I66" s="5" t="s">
        <v>21</v>
      </c>
      <c r="J66" s="1" t="s">
        <v>338</v>
      </c>
      <c r="K66" s="1" t="s">
        <v>339</v>
      </c>
      <c r="L66" s="1" t="s">
        <v>340</v>
      </c>
      <c r="M66" s="4" t="str">
        <f t="shared" si="0"/>
        <v>Outstanding</v>
      </c>
      <c r="N66" s="13" t="s">
        <v>21</v>
      </c>
    </row>
    <row r="67" spans="1:14" ht="60" customHeight="1" x14ac:dyDescent="0.35">
      <c r="A67" s="11" t="s">
        <v>341</v>
      </c>
      <c r="B67" s="1" t="s">
        <v>342</v>
      </c>
      <c r="C67" s="2" t="s">
        <v>35</v>
      </c>
      <c r="D67" s="3" t="s">
        <v>142</v>
      </c>
      <c r="E67" s="4" t="s">
        <v>18</v>
      </c>
      <c r="F67" s="4" t="s">
        <v>19</v>
      </c>
      <c r="G67" s="4" t="s">
        <v>20</v>
      </c>
      <c r="H67" s="4" t="s">
        <v>21</v>
      </c>
      <c r="I67" s="5" t="s">
        <v>21</v>
      </c>
      <c r="J67" s="1" t="s">
        <v>343</v>
      </c>
      <c r="K67" s="1" t="s">
        <v>344</v>
      </c>
      <c r="L67" s="1" t="s">
        <v>345</v>
      </c>
      <c r="M67" s="4" t="str">
        <f t="shared" si="0"/>
        <v>Outstanding</v>
      </c>
      <c r="N67" s="13" t="s">
        <v>21</v>
      </c>
    </row>
    <row r="68" spans="1:14" ht="60" customHeight="1" x14ac:dyDescent="0.35">
      <c r="A68" s="11" t="s">
        <v>346</v>
      </c>
      <c r="B68" s="1" t="s">
        <v>347</v>
      </c>
      <c r="C68" s="2" t="s">
        <v>35</v>
      </c>
      <c r="D68" s="3" t="s">
        <v>142</v>
      </c>
      <c r="E68" s="4" t="s">
        <v>18</v>
      </c>
      <c r="F68" s="4" t="s">
        <v>19</v>
      </c>
      <c r="G68" s="4" t="s">
        <v>20</v>
      </c>
      <c r="H68" s="4" t="s">
        <v>21</v>
      </c>
      <c r="I68" s="5" t="s">
        <v>21</v>
      </c>
      <c r="J68" s="1" t="s">
        <v>348</v>
      </c>
      <c r="K68" s="1" t="s">
        <v>349</v>
      </c>
      <c r="L68" s="1" t="s">
        <v>350</v>
      </c>
      <c r="M68" s="4" t="str">
        <f t="shared" si="0"/>
        <v>Outstanding</v>
      </c>
      <c r="N68" s="13" t="s">
        <v>21</v>
      </c>
    </row>
    <row r="69" spans="1:14" ht="60" customHeight="1" x14ac:dyDescent="0.35">
      <c r="A69" s="11" t="s">
        <v>351</v>
      </c>
      <c r="B69" s="1" t="s">
        <v>352</v>
      </c>
      <c r="C69" s="2" t="s">
        <v>35</v>
      </c>
      <c r="D69" s="3" t="s">
        <v>142</v>
      </c>
      <c r="E69" s="4" t="s">
        <v>18</v>
      </c>
      <c r="F69" s="4" t="s">
        <v>19</v>
      </c>
      <c r="G69" s="4" t="s">
        <v>20</v>
      </c>
      <c r="H69" s="4" t="s">
        <v>21</v>
      </c>
      <c r="I69" s="5" t="s">
        <v>21</v>
      </c>
      <c r="J69" s="1" t="s">
        <v>353</v>
      </c>
      <c r="K69" s="1" t="s">
        <v>354</v>
      </c>
      <c r="L69" s="1" t="s">
        <v>355</v>
      </c>
      <c r="M69" s="4" t="str">
        <f t="shared" si="0"/>
        <v>Outstanding</v>
      </c>
      <c r="N69" s="13" t="s">
        <v>21</v>
      </c>
    </row>
    <row r="70" spans="1:14" ht="60" customHeight="1" x14ac:dyDescent="0.35">
      <c r="A70" s="11" t="s">
        <v>356</v>
      </c>
      <c r="B70" s="1" t="s">
        <v>357</v>
      </c>
      <c r="C70" s="2" t="s">
        <v>163</v>
      </c>
      <c r="D70" s="3" t="s">
        <v>142</v>
      </c>
      <c r="E70" s="4" t="s">
        <v>18</v>
      </c>
      <c r="F70" s="4" t="s">
        <v>19</v>
      </c>
      <c r="G70" s="4" t="s">
        <v>20</v>
      </c>
      <c r="H70" s="4" t="s">
        <v>21</v>
      </c>
      <c r="I70" s="5" t="s">
        <v>21</v>
      </c>
      <c r="J70" s="1" t="s">
        <v>358</v>
      </c>
      <c r="K70" s="1" t="s">
        <v>359</v>
      </c>
      <c r="L70" s="1" t="s">
        <v>360</v>
      </c>
      <c r="M70" s="4" t="str">
        <f t="shared" si="0"/>
        <v>Outstanding</v>
      </c>
      <c r="N70" s="13" t="s">
        <v>21</v>
      </c>
    </row>
    <row r="71" spans="1:14" ht="60" customHeight="1" x14ac:dyDescent="0.35">
      <c r="A71" s="11" t="s">
        <v>361</v>
      </c>
      <c r="B71" s="1" t="s">
        <v>362</v>
      </c>
      <c r="C71" s="2" t="s">
        <v>35</v>
      </c>
      <c r="D71" s="3" t="s">
        <v>142</v>
      </c>
      <c r="E71" s="4" t="s">
        <v>18</v>
      </c>
      <c r="F71" s="4" t="s">
        <v>19</v>
      </c>
      <c r="G71" s="4" t="s">
        <v>20</v>
      </c>
      <c r="H71" s="4" t="s">
        <v>21</v>
      </c>
      <c r="I71" s="5" t="s">
        <v>21</v>
      </c>
      <c r="J71" s="1" t="s">
        <v>363</v>
      </c>
      <c r="K71" s="1" t="s">
        <v>364</v>
      </c>
      <c r="L71" s="1" t="s">
        <v>365</v>
      </c>
      <c r="M71" s="4" t="str">
        <f t="shared" si="0"/>
        <v>Outstanding</v>
      </c>
      <c r="N71" s="13" t="s">
        <v>21</v>
      </c>
    </row>
    <row r="72" spans="1:14" ht="60" customHeight="1" x14ac:dyDescent="0.35">
      <c r="A72" s="11" t="s">
        <v>366</v>
      </c>
      <c r="B72" s="1" t="s">
        <v>367</v>
      </c>
      <c r="C72" s="2" t="s">
        <v>35</v>
      </c>
      <c r="D72" s="3" t="s">
        <v>142</v>
      </c>
      <c r="E72" s="4" t="s">
        <v>18</v>
      </c>
      <c r="F72" s="4" t="s">
        <v>19</v>
      </c>
      <c r="G72" s="4" t="s">
        <v>20</v>
      </c>
      <c r="H72" s="4" t="s">
        <v>21</v>
      </c>
      <c r="I72" s="5" t="s">
        <v>21</v>
      </c>
      <c r="J72" s="1" t="s">
        <v>368</v>
      </c>
      <c r="K72" s="1" t="s">
        <v>369</v>
      </c>
      <c r="L72" s="1" t="s">
        <v>370</v>
      </c>
      <c r="M72" s="4" t="str">
        <f t="shared" si="0"/>
        <v>Outstanding</v>
      </c>
      <c r="N72" s="13" t="s">
        <v>21</v>
      </c>
    </row>
    <row r="73" spans="1:14" ht="60" customHeight="1" x14ac:dyDescent="0.35">
      <c r="A73" s="11" t="s">
        <v>371</v>
      </c>
      <c r="B73" s="1" t="s">
        <v>372</v>
      </c>
      <c r="C73" s="2" t="s">
        <v>35</v>
      </c>
      <c r="D73" s="3" t="s">
        <v>142</v>
      </c>
      <c r="E73" s="4" t="s">
        <v>18</v>
      </c>
      <c r="F73" s="4" t="s">
        <v>19</v>
      </c>
      <c r="G73" s="4" t="s">
        <v>20</v>
      </c>
      <c r="H73" s="4" t="s">
        <v>21</v>
      </c>
      <c r="I73" s="5" t="s">
        <v>21</v>
      </c>
      <c r="J73" s="1" t="s">
        <v>373</v>
      </c>
      <c r="K73" s="1" t="s">
        <v>374</v>
      </c>
      <c r="L73" s="1" t="s">
        <v>375</v>
      </c>
      <c r="M73" s="4" t="str">
        <f t="shared" si="0"/>
        <v>Outstanding</v>
      </c>
      <c r="N73" s="13" t="s">
        <v>21</v>
      </c>
    </row>
    <row r="74" spans="1:14" ht="60" customHeight="1" x14ac:dyDescent="0.35">
      <c r="A74" s="11" t="s">
        <v>376</v>
      </c>
      <c r="B74" s="1" t="s">
        <v>377</v>
      </c>
      <c r="C74" s="2" t="s">
        <v>163</v>
      </c>
      <c r="D74" s="3" t="s">
        <v>142</v>
      </c>
      <c r="E74" s="4" t="s">
        <v>18</v>
      </c>
      <c r="F74" s="4" t="s">
        <v>19</v>
      </c>
      <c r="G74" s="4" t="s">
        <v>20</v>
      </c>
      <c r="H74" s="4" t="s">
        <v>21</v>
      </c>
      <c r="I74" s="5" t="s">
        <v>21</v>
      </c>
      <c r="J74" s="1" t="s">
        <v>378</v>
      </c>
      <c r="K74" s="1" t="s">
        <v>379</v>
      </c>
      <c r="L74" s="1" t="s">
        <v>380</v>
      </c>
      <c r="M74" s="4" t="str">
        <f t="shared" si="0"/>
        <v>Outstanding</v>
      </c>
      <c r="N74" s="13" t="s">
        <v>21</v>
      </c>
    </row>
    <row r="75" spans="1:14" ht="60" customHeight="1" x14ac:dyDescent="0.35">
      <c r="A75" s="11" t="s">
        <v>381</v>
      </c>
      <c r="B75" s="1" t="s">
        <v>382</v>
      </c>
      <c r="C75" s="2" t="s">
        <v>35</v>
      </c>
      <c r="D75" s="3" t="s">
        <v>142</v>
      </c>
      <c r="E75" s="4" t="s">
        <v>18</v>
      </c>
      <c r="F75" s="4" t="s">
        <v>19</v>
      </c>
      <c r="G75" s="4" t="s">
        <v>20</v>
      </c>
      <c r="H75" s="4" t="s">
        <v>21</v>
      </c>
      <c r="I75" s="5" t="s">
        <v>21</v>
      </c>
      <c r="J75" s="1" t="s">
        <v>383</v>
      </c>
      <c r="K75" s="1" t="s">
        <v>384</v>
      </c>
      <c r="L75" s="1" t="s">
        <v>385</v>
      </c>
      <c r="M75" s="4" t="str">
        <f t="shared" si="0"/>
        <v>Outstanding</v>
      </c>
      <c r="N75" s="13" t="s">
        <v>21</v>
      </c>
    </row>
    <row r="76" spans="1:14" ht="60" customHeight="1" x14ac:dyDescent="0.35">
      <c r="A76" s="11" t="s">
        <v>386</v>
      </c>
      <c r="B76" s="1" t="s">
        <v>387</v>
      </c>
      <c r="C76" s="2" t="s">
        <v>35</v>
      </c>
      <c r="D76" s="3" t="s">
        <v>142</v>
      </c>
      <c r="E76" s="4" t="s">
        <v>18</v>
      </c>
      <c r="F76" s="4" t="s">
        <v>19</v>
      </c>
      <c r="G76" s="4" t="s">
        <v>20</v>
      </c>
      <c r="H76" s="4" t="s">
        <v>21</v>
      </c>
      <c r="I76" s="5" t="s">
        <v>21</v>
      </c>
      <c r="J76" s="1" t="s">
        <v>388</v>
      </c>
      <c r="K76" s="1" t="s">
        <v>389</v>
      </c>
      <c r="L76" s="1" t="s">
        <v>390</v>
      </c>
      <c r="M76" s="4" t="str">
        <f t="shared" si="0"/>
        <v>Outstanding</v>
      </c>
      <c r="N76" s="13" t="s">
        <v>21</v>
      </c>
    </row>
    <row r="77" spans="1:14" ht="60" customHeight="1" x14ac:dyDescent="0.35">
      <c r="A77" s="11" t="s">
        <v>391</v>
      </c>
      <c r="B77" s="1" t="s">
        <v>392</v>
      </c>
      <c r="C77" s="2" t="s">
        <v>35</v>
      </c>
      <c r="D77" s="3" t="s">
        <v>142</v>
      </c>
      <c r="E77" s="4" t="s">
        <v>18</v>
      </c>
      <c r="F77" s="4" t="s">
        <v>19</v>
      </c>
      <c r="G77" s="4" t="s">
        <v>20</v>
      </c>
      <c r="H77" s="4" t="s">
        <v>21</v>
      </c>
      <c r="I77" s="5" t="s">
        <v>21</v>
      </c>
      <c r="J77" s="1" t="s">
        <v>393</v>
      </c>
      <c r="K77" s="1" t="s">
        <v>394</v>
      </c>
      <c r="L77" s="1" t="s">
        <v>395</v>
      </c>
      <c r="M77" s="4" t="str">
        <f t="shared" si="0"/>
        <v>Outstanding</v>
      </c>
      <c r="N77" s="13" t="s">
        <v>21</v>
      </c>
    </row>
    <row r="78" spans="1:14" ht="60" customHeight="1" x14ac:dyDescent="0.35">
      <c r="A78" s="11" t="s">
        <v>396</v>
      </c>
      <c r="B78" s="1" t="s">
        <v>397</v>
      </c>
      <c r="C78" s="2" t="s">
        <v>35</v>
      </c>
      <c r="D78" s="3" t="s">
        <v>142</v>
      </c>
      <c r="E78" s="4" t="s">
        <v>18</v>
      </c>
      <c r="F78" s="4" t="s">
        <v>19</v>
      </c>
      <c r="G78" s="4" t="s">
        <v>20</v>
      </c>
      <c r="H78" s="4" t="s">
        <v>21</v>
      </c>
      <c r="I78" s="5" t="s">
        <v>21</v>
      </c>
      <c r="J78" s="1" t="s">
        <v>398</v>
      </c>
      <c r="K78" s="1" t="s">
        <v>399</v>
      </c>
      <c r="L78" s="1" t="s">
        <v>400</v>
      </c>
      <c r="M78" s="4" t="str">
        <f t="shared" si="0"/>
        <v>Outstanding</v>
      </c>
      <c r="N78" s="13" t="s">
        <v>21</v>
      </c>
    </row>
    <row r="79" spans="1:14" ht="60" customHeight="1" x14ac:dyDescent="0.35">
      <c r="A79" s="11" t="s">
        <v>401</v>
      </c>
      <c r="B79" s="1" t="s">
        <v>402</v>
      </c>
      <c r="C79" s="2" t="s">
        <v>35</v>
      </c>
      <c r="D79" s="3" t="s">
        <v>142</v>
      </c>
      <c r="E79" s="4" t="s">
        <v>18</v>
      </c>
      <c r="F79" s="4" t="s">
        <v>19</v>
      </c>
      <c r="G79" s="4" t="s">
        <v>20</v>
      </c>
      <c r="H79" s="4" t="s">
        <v>21</v>
      </c>
      <c r="I79" s="5" t="s">
        <v>21</v>
      </c>
      <c r="J79" s="1" t="s">
        <v>403</v>
      </c>
      <c r="K79" s="1" t="s">
        <v>404</v>
      </c>
      <c r="L79" s="1" t="s">
        <v>405</v>
      </c>
      <c r="M79" s="4" t="str">
        <f t="shared" si="0"/>
        <v>Outstanding</v>
      </c>
      <c r="N79" s="13" t="s">
        <v>21</v>
      </c>
    </row>
    <row r="80" spans="1:14" ht="60" customHeight="1" x14ac:dyDescent="0.35">
      <c r="A80" s="11" t="s">
        <v>406</v>
      </c>
      <c r="B80" s="1" t="s">
        <v>407</v>
      </c>
      <c r="C80" s="2" t="s">
        <v>35</v>
      </c>
      <c r="D80" s="3" t="s">
        <v>142</v>
      </c>
      <c r="E80" s="4" t="s">
        <v>18</v>
      </c>
      <c r="F80" s="4" t="s">
        <v>19</v>
      </c>
      <c r="G80" s="4" t="s">
        <v>20</v>
      </c>
      <c r="H80" s="4" t="s">
        <v>21</v>
      </c>
      <c r="I80" s="5" t="s">
        <v>21</v>
      </c>
      <c r="J80" s="1" t="s">
        <v>408</v>
      </c>
      <c r="K80" s="1" t="s">
        <v>409</v>
      </c>
      <c r="L80" s="1" t="s">
        <v>410</v>
      </c>
      <c r="M80" s="4" t="str">
        <f t="shared" si="0"/>
        <v>Outstanding</v>
      </c>
      <c r="N80" s="13" t="s">
        <v>21</v>
      </c>
    </row>
    <row r="81" spans="1:14" ht="60" customHeight="1" x14ac:dyDescent="0.35">
      <c r="A81" s="11" t="s">
        <v>411</v>
      </c>
      <c r="B81" s="1" t="s">
        <v>412</v>
      </c>
      <c r="C81" s="2" t="s">
        <v>35</v>
      </c>
      <c r="D81" s="3" t="s">
        <v>142</v>
      </c>
      <c r="E81" s="4" t="s">
        <v>18</v>
      </c>
      <c r="F81" s="4" t="s">
        <v>19</v>
      </c>
      <c r="G81" s="4" t="s">
        <v>20</v>
      </c>
      <c r="H81" s="4" t="s">
        <v>21</v>
      </c>
      <c r="I81" s="5" t="s">
        <v>21</v>
      </c>
      <c r="J81" s="1" t="s">
        <v>413</v>
      </c>
      <c r="K81" s="1" t="s">
        <v>414</v>
      </c>
      <c r="L81" s="1" t="s">
        <v>415</v>
      </c>
      <c r="M81" s="4" t="str">
        <f t="shared" si="0"/>
        <v>Outstanding</v>
      </c>
      <c r="N81" s="13" t="s">
        <v>21</v>
      </c>
    </row>
    <row r="82" spans="1:14" ht="60" customHeight="1" x14ac:dyDescent="0.35">
      <c r="A82" s="11" t="s">
        <v>416</v>
      </c>
      <c r="B82" s="1" t="s">
        <v>417</v>
      </c>
      <c r="C82" s="2" t="s">
        <v>35</v>
      </c>
      <c r="D82" s="3" t="s">
        <v>142</v>
      </c>
      <c r="E82" s="4" t="s">
        <v>18</v>
      </c>
      <c r="F82" s="4" t="s">
        <v>19</v>
      </c>
      <c r="G82" s="4" t="s">
        <v>20</v>
      </c>
      <c r="H82" s="4" t="s">
        <v>21</v>
      </c>
      <c r="I82" s="5" t="s">
        <v>21</v>
      </c>
      <c r="J82" s="1" t="s">
        <v>418</v>
      </c>
      <c r="K82" s="1" t="s">
        <v>419</v>
      </c>
      <c r="L82" s="1" t="s">
        <v>420</v>
      </c>
      <c r="M82" s="4" t="str">
        <f t="shared" si="0"/>
        <v>Outstanding</v>
      </c>
      <c r="N82" s="13" t="s">
        <v>21</v>
      </c>
    </row>
    <row r="83" spans="1:14" ht="60" customHeight="1" x14ac:dyDescent="0.35">
      <c r="A83" s="11" t="s">
        <v>421</v>
      </c>
      <c r="B83" s="1" t="s">
        <v>422</v>
      </c>
      <c r="C83" s="2" t="s">
        <v>35</v>
      </c>
      <c r="D83" s="3" t="s">
        <v>142</v>
      </c>
      <c r="E83" s="4" t="s">
        <v>18</v>
      </c>
      <c r="F83" s="4" t="s">
        <v>19</v>
      </c>
      <c r="G83" s="4" t="s">
        <v>20</v>
      </c>
      <c r="H83" s="4" t="s">
        <v>21</v>
      </c>
      <c r="I83" s="5" t="s">
        <v>21</v>
      </c>
      <c r="J83" s="1" t="s">
        <v>423</v>
      </c>
      <c r="K83" s="1" t="s">
        <v>424</v>
      </c>
      <c r="L83" s="1" t="s">
        <v>425</v>
      </c>
      <c r="M83" s="4" t="str">
        <f t="shared" si="0"/>
        <v>Outstanding</v>
      </c>
      <c r="N83" s="13" t="s">
        <v>21</v>
      </c>
    </row>
    <row r="84" spans="1:14" ht="60" customHeight="1" x14ac:dyDescent="0.35">
      <c r="A84" s="11" t="s">
        <v>426</v>
      </c>
      <c r="B84" s="1" t="s">
        <v>427</v>
      </c>
      <c r="C84" s="2" t="s">
        <v>35</v>
      </c>
      <c r="D84" s="3" t="s">
        <v>142</v>
      </c>
      <c r="E84" s="4" t="s">
        <v>18</v>
      </c>
      <c r="F84" s="4" t="s">
        <v>19</v>
      </c>
      <c r="G84" s="4" t="s">
        <v>20</v>
      </c>
      <c r="H84" s="4" t="s">
        <v>21</v>
      </c>
      <c r="I84" s="5" t="s">
        <v>21</v>
      </c>
      <c r="J84" s="1" t="s">
        <v>428</v>
      </c>
      <c r="K84" s="1" t="s">
        <v>429</v>
      </c>
      <c r="L84" s="1" t="s">
        <v>430</v>
      </c>
      <c r="M84" s="4" t="str">
        <f t="shared" si="0"/>
        <v>Outstanding</v>
      </c>
      <c r="N84" s="13" t="s">
        <v>21</v>
      </c>
    </row>
    <row r="85" spans="1:14" ht="60" customHeight="1" x14ac:dyDescent="0.35">
      <c r="A85" s="11" t="s">
        <v>431</v>
      </c>
      <c r="B85" s="1" t="s">
        <v>432</v>
      </c>
      <c r="C85" s="2" t="s">
        <v>35</v>
      </c>
      <c r="D85" s="3" t="s">
        <v>142</v>
      </c>
      <c r="E85" s="4" t="s">
        <v>18</v>
      </c>
      <c r="F85" s="4" t="s">
        <v>19</v>
      </c>
      <c r="G85" s="4" t="s">
        <v>20</v>
      </c>
      <c r="H85" s="4" t="s">
        <v>21</v>
      </c>
      <c r="I85" s="5" t="s">
        <v>21</v>
      </c>
      <c r="J85" s="1" t="s">
        <v>433</v>
      </c>
      <c r="K85" s="1" t="s">
        <v>434</v>
      </c>
      <c r="L85" s="1" t="s">
        <v>435</v>
      </c>
      <c r="M85" s="4" t="str">
        <f t="shared" si="0"/>
        <v>Outstanding</v>
      </c>
      <c r="N85" s="13" t="s">
        <v>21</v>
      </c>
    </row>
    <row r="86" spans="1:14" ht="60" customHeight="1" x14ac:dyDescent="0.35">
      <c r="A86" s="11" t="s">
        <v>436</v>
      </c>
      <c r="B86" s="1" t="s">
        <v>437</v>
      </c>
      <c r="C86" s="2" t="s">
        <v>35</v>
      </c>
      <c r="D86" s="3" t="s">
        <v>142</v>
      </c>
      <c r="E86" s="4" t="s">
        <v>18</v>
      </c>
      <c r="F86" s="4" t="s">
        <v>19</v>
      </c>
      <c r="G86" s="4" t="s">
        <v>20</v>
      </c>
      <c r="H86" s="4" t="s">
        <v>21</v>
      </c>
      <c r="I86" s="5" t="s">
        <v>21</v>
      </c>
      <c r="J86" s="1" t="s">
        <v>438</v>
      </c>
      <c r="K86" s="1" t="s">
        <v>439</v>
      </c>
      <c r="L86" s="1" t="s">
        <v>440</v>
      </c>
      <c r="M86" s="4" t="str">
        <f t="shared" si="0"/>
        <v>Outstanding</v>
      </c>
      <c r="N86" s="13" t="s">
        <v>21</v>
      </c>
    </row>
    <row r="87" spans="1:14" ht="60" customHeight="1" x14ac:dyDescent="0.35">
      <c r="A87" s="11" t="s">
        <v>441</v>
      </c>
      <c r="B87" s="1" t="s">
        <v>442</v>
      </c>
      <c r="C87" s="2" t="s">
        <v>35</v>
      </c>
      <c r="D87" s="3" t="s">
        <v>142</v>
      </c>
      <c r="E87" s="4" t="s">
        <v>18</v>
      </c>
      <c r="F87" s="4" t="s">
        <v>19</v>
      </c>
      <c r="G87" s="4" t="s">
        <v>20</v>
      </c>
      <c r="H87" s="4" t="s">
        <v>21</v>
      </c>
      <c r="I87" s="5" t="s">
        <v>21</v>
      </c>
      <c r="J87" s="1" t="s">
        <v>443</v>
      </c>
      <c r="K87" s="1" t="s">
        <v>444</v>
      </c>
      <c r="L87" s="1" t="s">
        <v>445</v>
      </c>
      <c r="M87" s="4" t="str">
        <f t="shared" si="0"/>
        <v>Outstanding</v>
      </c>
      <c r="N87" s="13" t="s">
        <v>21</v>
      </c>
    </row>
    <row r="88" spans="1:14" ht="60" customHeight="1" x14ac:dyDescent="0.35">
      <c r="A88" s="11" t="s">
        <v>446</v>
      </c>
      <c r="B88" s="1" t="s">
        <v>447</v>
      </c>
      <c r="C88" s="2" t="s">
        <v>35</v>
      </c>
      <c r="D88" s="3" t="s">
        <v>142</v>
      </c>
      <c r="E88" s="4" t="s">
        <v>18</v>
      </c>
      <c r="F88" s="4" t="s">
        <v>19</v>
      </c>
      <c r="G88" s="4" t="s">
        <v>20</v>
      </c>
      <c r="H88" s="4" t="s">
        <v>21</v>
      </c>
      <c r="I88" s="5" t="s">
        <v>21</v>
      </c>
      <c r="J88" s="1" t="s">
        <v>448</v>
      </c>
      <c r="K88" s="1" t="s">
        <v>449</v>
      </c>
      <c r="L88" s="1" t="s">
        <v>450</v>
      </c>
      <c r="M88" s="4" t="str">
        <f t="shared" si="0"/>
        <v>Outstanding</v>
      </c>
      <c r="N88" s="13" t="s">
        <v>21</v>
      </c>
    </row>
    <row r="89" spans="1:14" ht="60" customHeight="1" x14ac:dyDescent="0.35">
      <c r="A89" s="11" t="s">
        <v>451</v>
      </c>
      <c r="B89" s="1" t="s">
        <v>452</v>
      </c>
      <c r="C89" s="2" t="s">
        <v>35</v>
      </c>
      <c r="D89" s="3" t="s">
        <v>142</v>
      </c>
      <c r="E89" s="4" t="s">
        <v>18</v>
      </c>
      <c r="F89" s="4" t="s">
        <v>19</v>
      </c>
      <c r="G89" s="4" t="s">
        <v>20</v>
      </c>
      <c r="H89" s="4" t="s">
        <v>21</v>
      </c>
      <c r="I89" s="5" t="s">
        <v>21</v>
      </c>
      <c r="J89" s="1" t="s">
        <v>453</v>
      </c>
      <c r="K89" s="1" t="s">
        <v>454</v>
      </c>
      <c r="L89" s="1" t="s">
        <v>455</v>
      </c>
      <c r="M89" s="4" t="str">
        <f t="shared" si="0"/>
        <v>Outstanding</v>
      </c>
      <c r="N89" s="13" t="s">
        <v>21</v>
      </c>
    </row>
    <row r="90" spans="1:14" ht="60" customHeight="1" x14ac:dyDescent="0.35">
      <c r="A90" s="11" t="s">
        <v>456</v>
      </c>
      <c r="B90" s="1" t="s">
        <v>457</v>
      </c>
      <c r="C90" s="2" t="s">
        <v>35</v>
      </c>
      <c r="D90" s="3" t="s">
        <v>142</v>
      </c>
      <c r="E90" s="4" t="s">
        <v>18</v>
      </c>
      <c r="F90" s="4" t="s">
        <v>19</v>
      </c>
      <c r="G90" s="4" t="s">
        <v>20</v>
      </c>
      <c r="H90" s="4" t="s">
        <v>21</v>
      </c>
      <c r="I90" s="5" t="s">
        <v>21</v>
      </c>
      <c r="J90" s="1" t="s">
        <v>458</v>
      </c>
      <c r="K90" s="1" t="s">
        <v>454</v>
      </c>
      <c r="L90" s="1" t="s">
        <v>459</v>
      </c>
      <c r="M90" s="4" t="str">
        <f t="shared" si="0"/>
        <v>Outstanding</v>
      </c>
      <c r="N90" s="13" t="s">
        <v>21</v>
      </c>
    </row>
    <row r="91" spans="1:14" ht="60" customHeight="1" x14ac:dyDescent="0.35">
      <c r="A91" s="11" t="s">
        <v>460</v>
      </c>
      <c r="B91" s="1" t="s">
        <v>461</v>
      </c>
      <c r="C91" s="2" t="s">
        <v>35</v>
      </c>
      <c r="D91" s="3" t="s">
        <v>142</v>
      </c>
      <c r="E91" s="4" t="s">
        <v>18</v>
      </c>
      <c r="F91" s="4" t="s">
        <v>19</v>
      </c>
      <c r="G91" s="4" t="s">
        <v>20</v>
      </c>
      <c r="H91" s="4" t="s">
        <v>21</v>
      </c>
      <c r="I91" s="5" t="s">
        <v>21</v>
      </c>
      <c r="J91" s="1" t="s">
        <v>462</v>
      </c>
      <c r="K91" s="1" t="s">
        <v>463</v>
      </c>
      <c r="L91" s="1" t="s">
        <v>464</v>
      </c>
      <c r="M91" s="4" t="str">
        <f t="shared" si="0"/>
        <v>Outstanding</v>
      </c>
      <c r="N91" s="13" t="s">
        <v>21</v>
      </c>
    </row>
    <row r="92" spans="1:14" ht="60" customHeight="1" x14ac:dyDescent="0.35">
      <c r="A92" s="11" t="s">
        <v>465</v>
      </c>
      <c r="B92" s="1" t="s">
        <v>466</v>
      </c>
      <c r="C92" s="2" t="s">
        <v>35</v>
      </c>
      <c r="D92" s="3" t="s">
        <v>142</v>
      </c>
      <c r="E92" s="4" t="s">
        <v>18</v>
      </c>
      <c r="F92" s="4" t="s">
        <v>19</v>
      </c>
      <c r="G92" s="4" t="s">
        <v>20</v>
      </c>
      <c r="H92" s="4" t="s">
        <v>21</v>
      </c>
      <c r="I92" s="5" t="s">
        <v>21</v>
      </c>
      <c r="J92" s="1" t="s">
        <v>467</v>
      </c>
      <c r="K92" s="1" t="s">
        <v>468</v>
      </c>
      <c r="L92" s="1" t="s">
        <v>469</v>
      </c>
      <c r="M92" s="4" t="str">
        <f t="shared" si="0"/>
        <v>Outstanding</v>
      </c>
      <c r="N92" s="13" t="s">
        <v>21</v>
      </c>
    </row>
    <row r="93" spans="1:14" ht="60" customHeight="1" x14ac:dyDescent="0.35">
      <c r="A93" s="11" t="s">
        <v>470</v>
      </c>
      <c r="B93" s="1" t="s">
        <v>471</v>
      </c>
      <c r="C93" s="2" t="s">
        <v>35</v>
      </c>
      <c r="D93" s="3" t="s">
        <v>142</v>
      </c>
      <c r="E93" s="4" t="s">
        <v>18</v>
      </c>
      <c r="F93" s="4" t="s">
        <v>19</v>
      </c>
      <c r="G93" s="4" t="s">
        <v>20</v>
      </c>
      <c r="H93" s="4" t="s">
        <v>21</v>
      </c>
      <c r="I93" s="5" t="s">
        <v>21</v>
      </c>
      <c r="J93" s="1" t="s">
        <v>472</v>
      </c>
      <c r="K93" s="1" t="s">
        <v>473</v>
      </c>
      <c r="L93" s="1" t="s">
        <v>474</v>
      </c>
      <c r="M93" s="4" t="str">
        <f t="shared" si="0"/>
        <v>Outstanding</v>
      </c>
      <c r="N93" s="13" t="s">
        <v>21</v>
      </c>
    </row>
    <row r="94" spans="1:14" ht="60" customHeight="1" x14ac:dyDescent="0.35">
      <c r="A94" s="11" t="s">
        <v>475</v>
      </c>
      <c r="B94" s="1" t="s">
        <v>476</v>
      </c>
      <c r="C94" s="2" t="s">
        <v>35</v>
      </c>
      <c r="D94" s="3" t="s">
        <v>142</v>
      </c>
      <c r="E94" s="4" t="s">
        <v>18</v>
      </c>
      <c r="F94" s="4" t="s">
        <v>19</v>
      </c>
      <c r="G94" s="4" t="s">
        <v>20</v>
      </c>
      <c r="H94" s="4" t="s">
        <v>21</v>
      </c>
      <c r="I94" s="5" t="s">
        <v>21</v>
      </c>
      <c r="J94" s="1" t="s">
        <v>477</v>
      </c>
      <c r="K94" s="1" t="s">
        <v>478</v>
      </c>
      <c r="L94" s="1" t="s">
        <v>479</v>
      </c>
      <c r="M94" s="4" t="str">
        <f t="shared" si="0"/>
        <v>Outstanding</v>
      </c>
      <c r="N94" s="13" t="s">
        <v>21</v>
      </c>
    </row>
    <row r="95" spans="1:14" ht="60" customHeight="1" x14ac:dyDescent="0.35">
      <c r="A95" s="11" t="s">
        <v>480</v>
      </c>
      <c r="B95" s="1" t="s">
        <v>481</v>
      </c>
      <c r="C95" s="2" t="s">
        <v>35</v>
      </c>
      <c r="D95" s="3" t="s">
        <v>142</v>
      </c>
      <c r="E95" s="4" t="s">
        <v>18</v>
      </c>
      <c r="F95" s="4" t="s">
        <v>19</v>
      </c>
      <c r="G95" s="4" t="s">
        <v>20</v>
      </c>
      <c r="H95" s="4" t="s">
        <v>21</v>
      </c>
      <c r="I95" s="5" t="s">
        <v>21</v>
      </c>
      <c r="J95" s="1" t="s">
        <v>482</v>
      </c>
      <c r="K95" s="1" t="s">
        <v>483</v>
      </c>
      <c r="L95" s="1" t="s">
        <v>484</v>
      </c>
      <c r="M95" s="4" t="str">
        <f t="shared" si="0"/>
        <v>Outstanding</v>
      </c>
      <c r="N95" s="13" t="s">
        <v>21</v>
      </c>
    </row>
    <row r="96" spans="1:14" ht="60" customHeight="1" x14ac:dyDescent="0.35">
      <c r="A96" s="11" t="s">
        <v>485</v>
      </c>
      <c r="B96" s="1" t="s">
        <v>486</v>
      </c>
      <c r="C96" s="2" t="s">
        <v>35</v>
      </c>
      <c r="D96" s="3" t="s">
        <v>142</v>
      </c>
      <c r="E96" s="4" t="s">
        <v>18</v>
      </c>
      <c r="F96" s="4" t="s">
        <v>19</v>
      </c>
      <c r="G96" s="4" t="s">
        <v>20</v>
      </c>
      <c r="H96" s="4" t="s">
        <v>21</v>
      </c>
      <c r="I96" s="5" t="s">
        <v>21</v>
      </c>
      <c r="J96" s="1" t="s">
        <v>487</v>
      </c>
      <c r="K96" s="1" t="s">
        <v>488</v>
      </c>
      <c r="L96" s="1" t="s">
        <v>489</v>
      </c>
      <c r="M96" s="4" t="str">
        <f t="shared" si="0"/>
        <v>Outstanding</v>
      </c>
      <c r="N96" s="13" t="s">
        <v>21</v>
      </c>
    </row>
    <row r="97" spans="1:14" ht="60" customHeight="1" x14ac:dyDescent="0.35">
      <c r="A97" s="11" t="s">
        <v>490</v>
      </c>
      <c r="B97" s="1" t="s">
        <v>491</v>
      </c>
      <c r="C97" s="2" t="s">
        <v>35</v>
      </c>
      <c r="D97" s="3" t="s">
        <v>142</v>
      </c>
      <c r="E97" s="4" t="s">
        <v>18</v>
      </c>
      <c r="F97" s="4" t="s">
        <v>19</v>
      </c>
      <c r="G97" s="4" t="s">
        <v>20</v>
      </c>
      <c r="H97" s="4" t="s">
        <v>21</v>
      </c>
      <c r="I97" s="5" t="s">
        <v>21</v>
      </c>
      <c r="J97" s="1" t="s">
        <v>492</v>
      </c>
      <c r="K97" s="1" t="s">
        <v>493</v>
      </c>
      <c r="L97" s="1" t="s">
        <v>494</v>
      </c>
      <c r="M97" s="4" t="str">
        <f t="shared" si="0"/>
        <v>Outstanding</v>
      </c>
      <c r="N97" s="13" t="s">
        <v>21</v>
      </c>
    </row>
    <row r="98" spans="1:14" ht="60" customHeight="1" x14ac:dyDescent="0.35">
      <c r="A98" s="11" t="s">
        <v>495</v>
      </c>
      <c r="B98" s="1" t="s">
        <v>496</v>
      </c>
      <c r="C98" s="2" t="s">
        <v>35</v>
      </c>
      <c r="D98" s="3" t="s">
        <v>142</v>
      </c>
      <c r="E98" s="4" t="s">
        <v>18</v>
      </c>
      <c r="F98" s="4" t="s">
        <v>19</v>
      </c>
      <c r="G98" s="4" t="s">
        <v>20</v>
      </c>
      <c r="H98" s="4" t="s">
        <v>21</v>
      </c>
      <c r="I98" s="5" t="s">
        <v>21</v>
      </c>
      <c r="J98" s="1" t="s">
        <v>497</v>
      </c>
      <c r="K98" s="1" t="s">
        <v>498</v>
      </c>
      <c r="L98" s="1" t="s">
        <v>499</v>
      </c>
      <c r="M98" s="4" t="str">
        <f t="shared" si="0"/>
        <v>Outstanding</v>
      </c>
      <c r="N98" s="13" t="s">
        <v>21</v>
      </c>
    </row>
    <row r="99" spans="1:14" ht="60" customHeight="1" x14ac:dyDescent="0.35">
      <c r="A99" s="11" t="s">
        <v>500</v>
      </c>
      <c r="B99" s="1" t="s">
        <v>501</v>
      </c>
      <c r="C99" s="2" t="s">
        <v>35</v>
      </c>
      <c r="D99" s="3" t="s">
        <v>502</v>
      </c>
      <c r="E99" s="4" t="s">
        <v>18</v>
      </c>
      <c r="F99" s="4" t="s">
        <v>19</v>
      </c>
      <c r="G99" s="4" t="s">
        <v>20</v>
      </c>
      <c r="H99" s="4" t="s">
        <v>21</v>
      </c>
      <c r="I99" s="5" t="s">
        <v>21</v>
      </c>
      <c r="J99" s="1" t="s">
        <v>503</v>
      </c>
      <c r="K99" s="1" t="s">
        <v>504</v>
      </c>
      <c r="L99" s="1" t="s">
        <v>505</v>
      </c>
      <c r="M99" s="4" t="str">
        <f t="shared" si="0"/>
        <v>Outstanding</v>
      </c>
      <c r="N99" s="13" t="s">
        <v>21</v>
      </c>
    </row>
    <row r="100" spans="1:14" ht="60" customHeight="1" x14ac:dyDescent="0.35">
      <c r="A100" s="11" t="s">
        <v>506</v>
      </c>
      <c r="B100" s="1" t="s">
        <v>507</v>
      </c>
      <c r="C100" s="2" t="s">
        <v>35</v>
      </c>
      <c r="D100" s="3" t="s">
        <v>502</v>
      </c>
      <c r="E100" s="4" t="s">
        <v>18</v>
      </c>
      <c r="F100" s="4" t="s">
        <v>19</v>
      </c>
      <c r="G100" s="4" t="s">
        <v>20</v>
      </c>
      <c r="H100" s="4" t="s">
        <v>21</v>
      </c>
      <c r="I100" s="5" t="s">
        <v>21</v>
      </c>
      <c r="J100" s="1" t="s">
        <v>508</v>
      </c>
      <c r="K100" s="1" t="s">
        <v>509</v>
      </c>
      <c r="L100" s="1" t="s">
        <v>510</v>
      </c>
      <c r="M100" s="4" t="str">
        <f t="shared" si="0"/>
        <v>Outstanding</v>
      </c>
      <c r="N100" s="13" t="s">
        <v>21</v>
      </c>
    </row>
    <row r="101" spans="1:14" ht="60" customHeight="1" x14ac:dyDescent="0.35">
      <c r="A101" s="11" t="s">
        <v>511</v>
      </c>
      <c r="B101" s="1" t="s">
        <v>512</v>
      </c>
      <c r="C101" s="2" t="s">
        <v>35</v>
      </c>
      <c r="D101" s="3" t="s">
        <v>502</v>
      </c>
      <c r="E101" s="4" t="s">
        <v>18</v>
      </c>
      <c r="F101" s="4" t="s">
        <v>19</v>
      </c>
      <c r="G101" s="4" t="s">
        <v>20</v>
      </c>
      <c r="H101" s="4" t="s">
        <v>21</v>
      </c>
      <c r="I101" s="5" t="s">
        <v>21</v>
      </c>
      <c r="J101" s="1" t="s">
        <v>513</v>
      </c>
      <c r="K101" s="1" t="s">
        <v>514</v>
      </c>
      <c r="L101" s="1" t="s">
        <v>515</v>
      </c>
      <c r="M101" s="4" t="str">
        <f t="shared" si="0"/>
        <v>Outstanding</v>
      </c>
      <c r="N101" s="13" t="s">
        <v>21</v>
      </c>
    </row>
    <row r="102" spans="1:14" ht="60" customHeight="1" x14ac:dyDescent="0.35">
      <c r="A102" s="11" t="s">
        <v>516</v>
      </c>
      <c r="B102" s="1" t="s">
        <v>517</v>
      </c>
      <c r="C102" s="2" t="s">
        <v>16</v>
      </c>
      <c r="D102" s="3" t="s">
        <v>502</v>
      </c>
      <c r="E102" s="4" t="s">
        <v>18</v>
      </c>
      <c r="F102" s="4" t="s">
        <v>19</v>
      </c>
      <c r="G102" s="4" t="s">
        <v>20</v>
      </c>
      <c r="H102" s="4" t="s">
        <v>21</v>
      </c>
      <c r="I102" s="5" t="s">
        <v>21</v>
      </c>
      <c r="J102" s="1" t="s">
        <v>518</v>
      </c>
      <c r="K102" s="1" t="s">
        <v>519</v>
      </c>
      <c r="L102" s="1" t="s">
        <v>520</v>
      </c>
      <c r="M102" s="4" t="str">
        <f t="shared" si="0"/>
        <v>Outstanding</v>
      </c>
      <c r="N102" s="13" t="s">
        <v>21</v>
      </c>
    </row>
    <row r="103" spans="1:14" ht="60" customHeight="1" x14ac:dyDescent="0.35">
      <c r="A103" s="11" t="s">
        <v>521</v>
      </c>
      <c r="B103" s="1" t="s">
        <v>522</v>
      </c>
      <c r="C103" s="2" t="s">
        <v>35</v>
      </c>
      <c r="D103" s="3" t="s">
        <v>502</v>
      </c>
      <c r="E103" s="4" t="s">
        <v>18</v>
      </c>
      <c r="F103" s="4" t="s">
        <v>19</v>
      </c>
      <c r="G103" s="4" t="s">
        <v>20</v>
      </c>
      <c r="H103" s="4" t="s">
        <v>21</v>
      </c>
      <c r="I103" s="5" t="s">
        <v>21</v>
      </c>
      <c r="J103" s="1" t="s">
        <v>523</v>
      </c>
      <c r="K103" s="1" t="s">
        <v>524</v>
      </c>
      <c r="L103" s="1" t="s">
        <v>525</v>
      </c>
      <c r="M103" s="4" t="str">
        <f t="shared" si="0"/>
        <v>Outstanding</v>
      </c>
      <c r="N103" s="13" t="s">
        <v>21</v>
      </c>
    </row>
    <row r="104" spans="1:14" ht="60" customHeight="1" x14ac:dyDescent="0.35">
      <c r="A104" s="11" t="s">
        <v>526</v>
      </c>
      <c r="B104" s="1" t="s">
        <v>527</v>
      </c>
      <c r="C104" s="2" t="s">
        <v>163</v>
      </c>
      <c r="D104" s="3" t="s">
        <v>502</v>
      </c>
      <c r="E104" s="4" t="s">
        <v>18</v>
      </c>
      <c r="F104" s="4" t="s">
        <v>19</v>
      </c>
      <c r="G104" s="4" t="s">
        <v>20</v>
      </c>
      <c r="H104" s="4" t="s">
        <v>21</v>
      </c>
      <c r="I104" s="5" t="s">
        <v>21</v>
      </c>
      <c r="J104" s="1" t="s">
        <v>528</v>
      </c>
      <c r="K104" s="1" t="s">
        <v>529</v>
      </c>
      <c r="L104" s="1" t="s">
        <v>530</v>
      </c>
      <c r="M104" s="4" t="str">
        <f t="shared" si="0"/>
        <v>Outstanding</v>
      </c>
      <c r="N104" s="13" t="s">
        <v>21</v>
      </c>
    </row>
    <row r="105" spans="1:14" ht="60" customHeight="1" x14ac:dyDescent="0.35">
      <c r="A105" s="11" t="s">
        <v>531</v>
      </c>
      <c r="B105" s="1" t="s">
        <v>532</v>
      </c>
      <c r="C105" s="2" t="s">
        <v>35</v>
      </c>
      <c r="D105" s="3" t="s">
        <v>502</v>
      </c>
      <c r="E105" s="4" t="s">
        <v>18</v>
      </c>
      <c r="F105" s="4" t="s">
        <v>19</v>
      </c>
      <c r="G105" s="4" t="s">
        <v>20</v>
      </c>
      <c r="H105" s="4" t="s">
        <v>21</v>
      </c>
      <c r="I105" s="5" t="s">
        <v>21</v>
      </c>
      <c r="J105" s="1" t="s">
        <v>533</v>
      </c>
      <c r="K105" s="1" t="s">
        <v>534</v>
      </c>
      <c r="L105" s="1" t="s">
        <v>535</v>
      </c>
      <c r="M105" s="4" t="str">
        <f t="shared" si="0"/>
        <v>Outstanding</v>
      </c>
      <c r="N105" s="13" t="s">
        <v>21</v>
      </c>
    </row>
    <row r="106" spans="1:14" ht="60" customHeight="1" x14ac:dyDescent="0.35">
      <c r="A106" s="11" t="s">
        <v>536</v>
      </c>
      <c r="B106" s="1" t="s">
        <v>537</v>
      </c>
      <c r="C106" s="2" t="s">
        <v>35</v>
      </c>
      <c r="D106" s="3" t="s">
        <v>502</v>
      </c>
      <c r="E106" s="4" t="s">
        <v>18</v>
      </c>
      <c r="F106" s="4" t="s">
        <v>19</v>
      </c>
      <c r="G106" s="4" t="s">
        <v>20</v>
      </c>
      <c r="H106" s="4" t="s">
        <v>21</v>
      </c>
      <c r="I106" s="5" t="s">
        <v>21</v>
      </c>
      <c r="J106" s="1" t="s">
        <v>538</v>
      </c>
      <c r="K106" s="1" t="s">
        <v>539</v>
      </c>
      <c r="L106" s="1" t="s">
        <v>540</v>
      </c>
      <c r="M106" s="4" t="str">
        <f t="shared" si="0"/>
        <v>Outstanding</v>
      </c>
      <c r="N106" s="13" t="s">
        <v>21</v>
      </c>
    </row>
    <row r="107" spans="1:14" ht="60" customHeight="1" x14ac:dyDescent="0.35">
      <c r="A107" s="11" t="s">
        <v>541</v>
      </c>
      <c r="B107" s="1" t="s">
        <v>542</v>
      </c>
      <c r="C107" s="2" t="s">
        <v>35</v>
      </c>
      <c r="D107" s="3" t="s">
        <v>502</v>
      </c>
      <c r="E107" s="4" t="s">
        <v>18</v>
      </c>
      <c r="F107" s="4" t="s">
        <v>19</v>
      </c>
      <c r="G107" s="4" t="s">
        <v>20</v>
      </c>
      <c r="H107" s="4" t="s">
        <v>21</v>
      </c>
      <c r="I107" s="5" t="s">
        <v>21</v>
      </c>
      <c r="J107" s="1" t="s">
        <v>543</v>
      </c>
      <c r="K107" s="1" t="s">
        <v>544</v>
      </c>
      <c r="L107" s="1" t="s">
        <v>545</v>
      </c>
      <c r="M107" s="4" t="str">
        <f t="shared" si="0"/>
        <v>Outstanding</v>
      </c>
      <c r="N107" s="13" t="s">
        <v>21</v>
      </c>
    </row>
    <row r="108" spans="1:14" ht="60" customHeight="1" x14ac:dyDescent="0.35">
      <c r="A108" s="11" t="s">
        <v>546</v>
      </c>
      <c r="B108" s="1" t="s">
        <v>547</v>
      </c>
      <c r="C108" s="2" t="s">
        <v>35</v>
      </c>
      <c r="D108" s="3" t="s">
        <v>502</v>
      </c>
      <c r="E108" s="4" t="s">
        <v>18</v>
      </c>
      <c r="F108" s="4" t="s">
        <v>19</v>
      </c>
      <c r="G108" s="4" t="s">
        <v>20</v>
      </c>
      <c r="H108" s="4" t="s">
        <v>21</v>
      </c>
      <c r="I108" s="5" t="s">
        <v>21</v>
      </c>
      <c r="J108" s="1" t="s">
        <v>548</v>
      </c>
      <c r="K108" s="1" t="s">
        <v>549</v>
      </c>
      <c r="L108" s="1" t="s">
        <v>550</v>
      </c>
      <c r="M108" s="4" t="str">
        <f t="shared" si="0"/>
        <v>Outstanding</v>
      </c>
      <c r="N108" s="13" t="s">
        <v>21</v>
      </c>
    </row>
    <row r="109" spans="1:14" ht="60" customHeight="1" x14ac:dyDescent="0.35">
      <c r="A109" s="11" t="s">
        <v>551</v>
      </c>
      <c r="B109" s="1" t="s">
        <v>552</v>
      </c>
      <c r="C109" s="2" t="s">
        <v>35</v>
      </c>
      <c r="D109" s="3" t="s">
        <v>502</v>
      </c>
      <c r="E109" s="4" t="s">
        <v>18</v>
      </c>
      <c r="F109" s="4" t="s">
        <v>19</v>
      </c>
      <c r="G109" s="4" t="s">
        <v>20</v>
      </c>
      <c r="H109" s="4" t="s">
        <v>21</v>
      </c>
      <c r="I109" s="5" t="s">
        <v>21</v>
      </c>
      <c r="J109" s="1" t="s">
        <v>553</v>
      </c>
      <c r="K109" s="1" t="s">
        <v>554</v>
      </c>
      <c r="L109" s="1" t="s">
        <v>555</v>
      </c>
      <c r="M109" s="4" t="str">
        <f t="shared" si="0"/>
        <v>Outstanding</v>
      </c>
      <c r="N109" s="13" t="s">
        <v>21</v>
      </c>
    </row>
    <row r="110" spans="1:14" ht="60" customHeight="1" x14ac:dyDescent="0.35">
      <c r="A110" s="11" t="s">
        <v>556</v>
      </c>
      <c r="B110" s="1" t="s">
        <v>557</v>
      </c>
      <c r="C110" s="2" t="s">
        <v>35</v>
      </c>
      <c r="D110" s="3" t="s">
        <v>502</v>
      </c>
      <c r="E110" s="4" t="s">
        <v>18</v>
      </c>
      <c r="F110" s="4" t="s">
        <v>19</v>
      </c>
      <c r="G110" s="4" t="s">
        <v>20</v>
      </c>
      <c r="H110" s="4" t="s">
        <v>21</v>
      </c>
      <c r="I110" s="5" t="s">
        <v>21</v>
      </c>
      <c r="J110" s="1" t="s">
        <v>558</v>
      </c>
      <c r="K110" s="1" t="s">
        <v>559</v>
      </c>
      <c r="L110" s="1" t="s">
        <v>560</v>
      </c>
      <c r="M110" s="4" t="str">
        <f t="shared" si="0"/>
        <v>Outstanding</v>
      </c>
      <c r="N110" s="13" t="s">
        <v>21</v>
      </c>
    </row>
    <row r="111" spans="1:14" ht="60" customHeight="1" x14ac:dyDescent="0.35">
      <c r="A111" s="11" t="s">
        <v>561</v>
      </c>
      <c r="B111" s="1" t="s">
        <v>562</v>
      </c>
      <c r="C111" s="2" t="s">
        <v>35</v>
      </c>
      <c r="D111" s="3" t="s">
        <v>502</v>
      </c>
      <c r="E111" s="4" t="s">
        <v>18</v>
      </c>
      <c r="F111" s="4" t="s">
        <v>19</v>
      </c>
      <c r="G111" s="4" t="s">
        <v>20</v>
      </c>
      <c r="H111" s="4" t="s">
        <v>21</v>
      </c>
      <c r="I111" s="5" t="s">
        <v>21</v>
      </c>
      <c r="J111" s="1" t="s">
        <v>563</v>
      </c>
      <c r="K111" s="1" t="s">
        <v>564</v>
      </c>
      <c r="L111" s="1" t="s">
        <v>565</v>
      </c>
      <c r="M111" s="4" t="str">
        <f t="shared" si="0"/>
        <v>Outstanding</v>
      </c>
      <c r="N111" s="13" t="s">
        <v>21</v>
      </c>
    </row>
    <row r="112" spans="1:14" ht="60" customHeight="1" x14ac:dyDescent="0.35">
      <c r="A112" s="11" t="s">
        <v>566</v>
      </c>
      <c r="B112" s="1" t="s">
        <v>567</v>
      </c>
      <c r="C112" s="2" t="s">
        <v>35</v>
      </c>
      <c r="D112" s="3" t="s">
        <v>502</v>
      </c>
      <c r="E112" s="4" t="s">
        <v>18</v>
      </c>
      <c r="F112" s="4" t="s">
        <v>19</v>
      </c>
      <c r="G112" s="4" t="s">
        <v>20</v>
      </c>
      <c r="H112" s="4" t="s">
        <v>21</v>
      </c>
      <c r="I112" s="5" t="s">
        <v>21</v>
      </c>
      <c r="J112" s="1" t="s">
        <v>568</v>
      </c>
      <c r="K112" s="1" t="s">
        <v>569</v>
      </c>
      <c r="L112" s="1" t="s">
        <v>570</v>
      </c>
      <c r="M112" s="4" t="str">
        <f t="shared" si="0"/>
        <v>Outstanding</v>
      </c>
      <c r="N112" s="13" t="s">
        <v>21</v>
      </c>
    </row>
    <row r="113" spans="1:14" ht="60" customHeight="1" x14ac:dyDescent="0.35">
      <c r="A113" s="11" t="s">
        <v>571</v>
      </c>
      <c r="B113" s="1" t="s">
        <v>572</v>
      </c>
      <c r="C113" s="2" t="s">
        <v>35</v>
      </c>
      <c r="D113" s="3" t="s">
        <v>502</v>
      </c>
      <c r="E113" s="4" t="s">
        <v>18</v>
      </c>
      <c r="F113" s="4" t="s">
        <v>19</v>
      </c>
      <c r="G113" s="4" t="s">
        <v>20</v>
      </c>
      <c r="H113" s="4" t="s">
        <v>21</v>
      </c>
      <c r="I113" s="5" t="s">
        <v>21</v>
      </c>
      <c r="J113" s="1" t="s">
        <v>573</v>
      </c>
      <c r="K113" s="1" t="s">
        <v>569</v>
      </c>
      <c r="L113" s="1" t="s">
        <v>574</v>
      </c>
      <c r="M113" s="4" t="str">
        <f t="shared" si="0"/>
        <v>Outstanding</v>
      </c>
      <c r="N113" s="13" t="s">
        <v>21</v>
      </c>
    </row>
    <row r="114" spans="1:14" ht="60" customHeight="1" x14ac:dyDescent="0.35">
      <c r="A114" s="11" t="s">
        <v>575</v>
      </c>
      <c r="B114" s="1" t="s">
        <v>576</v>
      </c>
      <c r="C114" s="2" t="s">
        <v>35</v>
      </c>
      <c r="D114" s="3" t="s">
        <v>502</v>
      </c>
      <c r="E114" s="4" t="s">
        <v>18</v>
      </c>
      <c r="F114" s="4" t="s">
        <v>19</v>
      </c>
      <c r="G114" s="4" t="s">
        <v>20</v>
      </c>
      <c r="H114" s="4" t="s">
        <v>21</v>
      </c>
      <c r="I114" s="5" t="s">
        <v>21</v>
      </c>
      <c r="J114" s="1" t="s">
        <v>577</v>
      </c>
      <c r="K114" s="1" t="s">
        <v>569</v>
      </c>
      <c r="L114" s="1" t="s">
        <v>578</v>
      </c>
      <c r="M114" s="4" t="str">
        <f t="shared" si="0"/>
        <v>Outstanding</v>
      </c>
      <c r="N114" s="13" t="s">
        <v>21</v>
      </c>
    </row>
    <row r="115" spans="1:14" ht="60" customHeight="1" x14ac:dyDescent="0.35">
      <c r="A115" s="11" t="s">
        <v>579</v>
      </c>
      <c r="B115" s="1" t="s">
        <v>580</v>
      </c>
      <c r="C115" s="2" t="s">
        <v>35</v>
      </c>
      <c r="D115" s="3" t="s">
        <v>502</v>
      </c>
      <c r="E115" s="4" t="s">
        <v>18</v>
      </c>
      <c r="F115" s="4" t="s">
        <v>19</v>
      </c>
      <c r="G115" s="4" t="s">
        <v>20</v>
      </c>
      <c r="H115" s="4" t="s">
        <v>21</v>
      </c>
      <c r="I115" s="5" t="s">
        <v>21</v>
      </c>
      <c r="J115" s="1" t="s">
        <v>581</v>
      </c>
      <c r="K115" s="1" t="s">
        <v>582</v>
      </c>
      <c r="L115" s="1" t="s">
        <v>583</v>
      </c>
      <c r="M115" s="4" t="str">
        <f t="shared" si="0"/>
        <v>Outstanding</v>
      </c>
      <c r="N115" s="13" t="s">
        <v>21</v>
      </c>
    </row>
    <row r="116" spans="1:14" ht="60" customHeight="1" x14ac:dyDescent="0.35">
      <c r="A116" s="11" t="s">
        <v>584</v>
      </c>
      <c r="B116" s="1" t="s">
        <v>585</v>
      </c>
      <c r="C116" s="2" t="s">
        <v>163</v>
      </c>
      <c r="D116" s="3" t="s">
        <v>502</v>
      </c>
      <c r="E116" s="4" t="s">
        <v>18</v>
      </c>
      <c r="F116" s="4" t="s">
        <v>19</v>
      </c>
      <c r="G116" s="4" t="s">
        <v>20</v>
      </c>
      <c r="H116" s="4" t="s">
        <v>21</v>
      </c>
      <c r="I116" s="5" t="s">
        <v>21</v>
      </c>
      <c r="J116" s="1" t="s">
        <v>586</v>
      </c>
      <c r="K116" s="1" t="s">
        <v>587</v>
      </c>
      <c r="L116" s="1" t="s">
        <v>588</v>
      </c>
      <c r="M116" s="4" t="str">
        <f t="shared" si="0"/>
        <v>Outstanding</v>
      </c>
      <c r="N116" s="13" t="s">
        <v>21</v>
      </c>
    </row>
    <row r="117" spans="1:14" ht="60" customHeight="1" x14ac:dyDescent="0.35">
      <c r="A117" s="11" t="s">
        <v>589</v>
      </c>
      <c r="B117" s="1" t="s">
        <v>590</v>
      </c>
      <c r="C117" s="2" t="s">
        <v>163</v>
      </c>
      <c r="D117" s="3" t="s">
        <v>502</v>
      </c>
      <c r="E117" s="4" t="s">
        <v>18</v>
      </c>
      <c r="F117" s="4" t="s">
        <v>19</v>
      </c>
      <c r="G117" s="4" t="s">
        <v>20</v>
      </c>
      <c r="H117" s="4" t="s">
        <v>21</v>
      </c>
      <c r="I117" s="5" t="s">
        <v>21</v>
      </c>
      <c r="J117" s="1" t="s">
        <v>591</v>
      </c>
      <c r="K117" s="1" t="s">
        <v>587</v>
      </c>
      <c r="L117" s="1" t="s">
        <v>592</v>
      </c>
      <c r="M117" s="4" t="str">
        <f t="shared" si="0"/>
        <v>Outstanding</v>
      </c>
      <c r="N117" s="13" t="s">
        <v>21</v>
      </c>
    </row>
    <row r="118" spans="1:14" ht="60" customHeight="1" x14ac:dyDescent="0.35">
      <c r="A118" s="11" t="s">
        <v>593</v>
      </c>
      <c r="B118" s="1" t="s">
        <v>594</v>
      </c>
      <c r="C118" s="2" t="s">
        <v>35</v>
      </c>
      <c r="D118" s="3" t="s">
        <v>502</v>
      </c>
      <c r="E118" s="4" t="s">
        <v>18</v>
      </c>
      <c r="F118" s="4" t="s">
        <v>19</v>
      </c>
      <c r="G118" s="4" t="s">
        <v>20</v>
      </c>
      <c r="H118" s="4" t="s">
        <v>21</v>
      </c>
      <c r="I118" s="5" t="s">
        <v>21</v>
      </c>
      <c r="J118" s="1" t="s">
        <v>595</v>
      </c>
      <c r="K118" s="1" t="s">
        <v>596</v>
      </c>
      <c r="L118" s="1" t="s">
        <v>597</v>
      </c>
      <c r="M118" s="4" t="str">
        <f t="shared" si="0"/>
        <v>Outstanding</v>
      </c>
      <c r="N118" s="13" t="s">
        <v>21</v>
      </c>
    </row>
    <row r="119" spans="1:14" ht="60" customHeight="1" x14ac:dyDescent="0.35">
      <c r="A119" s="11" t="s">
        <v>598</v>
      </c>
      <c r="B119" s="1" t="s">
        <v>599</v>
      </c>
      <c r="C119" s="2" t="s">
        <v>35</v>
      </c>
      <c r="D119" s="3" t="s">
        <v>502</v>
      </c>
      <c r="E119" s="4" t="s">
        <v>18</v>
      </c>
      <c r="F119" s="4" t="s">
        <v>19</v>
      </c>
      <c r="G119" s="4" t="s">
        <v>20</v>
      </c>
      <c r="H119" s="4" t="s">
        <v>21</v>
      </c>
      <c r="I119" s="5" t="s">
        <v>21</v>
      </c>
      <c r="J119" s="1" t="s">
        <v>600</v>
      </c>
      <c r="K119" s="1" t="s">
        <v>601</v>
      </c>
      <c r="L119" s="1" t="s">
        <v>602</v>
      </c>
      <c r="M119" s="4" t="str">
        <f t="shared" si="0"/>
        <v>Outstanding</v>
      </c>
      <c r="N119" s="13" t="s">
        <v>21</v>
      </c>
    </row>
    <row r="120" spans="1:14" ht="60" customHeight="1" x14ac:dyDescent="0.35">
      <c r="A120" s="11" t="s">
        <v>603</v>
      </c>
      <c r="B120" s="1" t="s">
        <v>604</v>
      </c>
      <c r="C120" s="2" t="s">
        <v>35</v>
      </c>
      <c r="D120" s="3" t="s">
        <v>502</v>
      </c>
      <c r="E120" s="4" t="s">
        <v>18</v>
      </c>
      <c r="F120" s="4" t="s">
        <v>19</v>
      </c>
      <c r="G120" s="4" t="s">
        <v>20</v>
      </c>
      <c r="H120" s="4" t="s">
        <v>21</v>
      </c>
      <c r="I120" s="5" t="s">
        <v>21</v>
      </c>
      <c r="J120" s="1" t="s">
        <v>605</v>
      </c>
      <c r="K120" s="1" t="s">
        <v>606</v>
      </c>
      <c r="L120" s="1" t="s">
        <v>607</v>
      </c>
      <c r="M120" s="4" t="str">
        <f t="shared" si="0"/>
        <v>Outstanding</v>
      </c>
      <c r="N120" s="13" t="s">
        <v>21</v>
      </c>
    </row>
    <row r="121" spans="1:14" ht="60" customHeight="1" x14ac:dyDescent="0.35">
      <c r="A121" s="11" t="s">
        <v>608</v>
      </c>
      <c r="B121" s="1" t="s">
        <v>609</v>
      </c>
      <c r="C121" s="2" t="s">
        <v>35</v>
      </c>
      <c r="D121" s="3" t="s">
        <v>502</v>
      </c>
      <c r="E121" s="4" t="s">
        <v>18</v>
      </c>
      <c r="F121" s="4" t="s">
        <v>19</v>
      </c>
      <c r="G121" s="4" t="s">
        <v>20</v>
      </c>
      <c r="H121" s="4" t="s">
        <v>21</v>
      </c>
      <c r="I121" s="5" t="s">
        <v>21</v>
      </c>
      <c r="J121" s="1" t="s">
        <v>610</v>
      </c>
      <c r="K121" s="1" t="s">
        <v>611</v>
      </c>
      <c r="L121" s="1" t="s">
        <v>612</v>
      </c>
      <c r="M121" s="4" t="str">
        <f t="shared" si="0"/>
        <v>Outstanding</v>
      </c>
      <c r="N121" s="13" t="s">
        <v>21</v>
      </c>
    </row>
    <row r="122" spans="1:14" ht="60" customHeight="1" x14ac:dyDescent="0.35">
      <c r="A122" s="11" t="s">
        <v>613</v>
      </c>
      <c r="B122" s="1" t="s">
        <v>614</v>
      </c>
      <c r="C122" s="2" t="s">
        <v>35</v>
      </c>
      <c r="D122" s="3" t="s">
        <v>502</v>
      </c>
      <c r="E122" s="4" t="s">
        <v>18</v>
      </c>
      <c r="F122" s="4" t="s">
        <v>19</v>
      </c>
      <c r="G122" s="4" t="s">
        <v>20</v>
      </c>
      <c r="H122" s="4" t="s">
        <v>21</v>
      </c>
      <c r="I122" s="5" t="s">
        <v>21</v>
      </c>
      <c r="J122" s="1" t="s">
        <v>615</v>
      </c>
      <c r="K122" s="1" t="s">
        <v>616</v>
      </c>
      <c r="L122" s="1" t="s">
        <v>617</v>
      </c>
      <c r="M122" s="4" t="str">
        <f t="shared" si="0"/>
        <v>Outstanding</v>
      </c>
      <c r="N122" s="13" t="s">
        <v>21</v>
      </c>
    </row>
    <row r="123" spans="1:14" ht="60" customHeight="1" x14ac:dyDescent="0.35">
      <c r="A123" s="11" t="s">
        <v>618</v>
      </c>
      <c r="B123" s="1" t="s">
        <v>619</v>
      </c>
      <c r="C123" s="2" t="s">
        <v>35</v>
      </c>
      <c r="D123" s="3" t="s">
        <v>502</v>
      </c>
      <c r="E123" s="4" t="s">
        <v>18</v>
      </c>
      <c r="F123" s="4" t="s">
        <v>19</v>
      </c>
      <c r="G123" s="4" t="s">
        <v>20</v>
      </c>
      <c r="H123" s="4" t="s">
        <v>21</v>
      </c>
      <c r="I123" s="5" t="s">
        <v>21</v>
      </c>
      <c r="J123" s="1" t="s">
        <v>620</v>
      </c>
      <c r="K123" s="1" t="s">
        <v>621</v>
      </c>
      <c r="L123" s="1" t="s">
        <v>622</v>
      </c>
      <c r="M123" s="4" t="str">
        <f t="shared" si="0"/>
        <v>Outstanding</v>
      </c>
      <c r="N123" s="13" t="s">
        <v>21</v>
      </c>
    </row>
    <row r="124" spans="1:14" ht="60" customHeight="1" x14ac:dyDescent="0.35">
      <c r="A124" s="11" t="s">
        <v>623</v>
      </c>
      <c r="B124" s="1" t="s">
        <v>624</v>
      </c>
      <c r="C124" s="2" t="s">
        <v>35</v>
      </c>
      <c r="D124" s="3" t="s">
        <v>502</v>
      </c>
      <c r="E124" s="4" t="s">
        <v>18</v>
      </c>
      <c r="F124" s="4" t="s">
        <v>19</v>
      </c>
      <c r="G124" s="4" t="s">
        <v>20</v>
      </c>
      <c r="H124" s="4" t="s">
        <v>21</v>
      </c>
      <c r="I124" s="5" t="s">
        <v>21</v>
      </c>
      <c r="J124" s="1" t="s">
        <v>625</v>
      </c>
      <c r="K124" s="1" t="s">
        <v>626</v>
      </c>
      <c r="L124" s="1" t="s">
        <v>627</v>
      </c>
      <c r="M124" s="4" t="str">
        <f t="shared" si="0"/>
        <v>Outstanding</v>
      </c>
      <c r="N124" s="13" t="s">
        <v>21</v>
      </c>
    </row>
    <row r="125" spans="1:14" ht="60" customHeight="1" x14ac:dyDescent="0.35">
      <c r="A125" s="11" t="s">
        <v>628</v>
      </c>
      <c r="B125" s="1" t="s">
        <v>629</v>
      </c>
      <c r="C125" s="2" t="s">
        <v>35</v>
      </c>
      <c r="D125" s="3" t="s">
        <v>502</v>
      </c>
      <c r="E125" s="4" t="s">
        <v>18</v>
      </c>
      <c r="F125" s="4" t="s">
        <v>19</v>
      </c>
      <c r="G125" s="4" t="s">
        <v>20</v>
      </c>
      <c r="H125" s="4" t="s">
        <v>21</v>
      </c>
      <c r="I125" s="5" t="s">
        <v>21</v>
      </c>
      <c r="J125" s="1" t="s">
        <v>630</v>
      </c>
      <c r="K125" s="1" t="s">
        <v>631</v>
      </c>
      <c r="L125" s="1" t="s">
        <v>632</v>
      </c>
      <c r="M125" s="4" t="str">
        <f t="shared" si="0"/>
        <v>Outstanding</v>
      </c>
      <c r="N125" s="13" t="s">
        <v>21</v>
      </c>
    </row>
    <row r="126" spans="1:14" ht="60" customHeight="1" x14ac:dyDescent="0.35">
      <c r="A126" s="11" t="s">
        <v>633</v>
      </c>
      <c r="B126" s="1" t="s">
        <v>634</v>
      </c>
      <c r="C126" s="2" t="s">
        <v>35</v>
      </c>
      <c r="D126" s="3" t="s">
        <v>502</v>
      </c>
      <c r="E126" s="4" t="s">
        <v>18</v>
      </c>
      <c r="F126" s="4" t="s">
        <v>19</v>
      </c>
      <c r="G126" s="4" t="s">
        <v>20</v>
      </c>
      <c r="H126" s="4" t="s">
        <v>21</v>
      </c>
      <c r="I126" s="5" t="s">
        <v>21</v>
      </c>
      <c r="J126" s="1" t="s">
        <v>635</v>
      </c>
      <c r="K126" s="1" t="s">
        <v>636</v>
      </c>
      <c r="L126" s="1" t="s">
        <v>637</v>
      </c>
      <c r="M126" s="4" t="str">
        <f t="shared" si="0"/>
        <v>Outstanding</v>
      </c>
      <c r="N126" s="13" t="s">
        <v>21</v>
      </c>
    </row>
    <row r="127" spans="1:14" ht="60" customHeight="1" x14ac:dyDescent="0.35">
      <c r="A127" s="11" t="s">
        <v>638</v>
      </c>
      <c r="B127" s="1" t="s">
        <v>639</v>
      </c>
      <c r="C127" s="2" t="s">
        <v>35</v>
      </c>
      <c r="D127" s="3" t="s">
        <v>502</v>
      </c>
      <c r="E127" s="4" t="s">
        <v>18</v>
      </c>
      <c r="F127" s="4" t="s">
        <v>19</v>
      </c>
      <c r="G127" s="4" t="s">
        <v>20</v>
      </c>
      <c r="H127" s="4" t="s">
        <v>21</v>
      </c>
      <c r="I127" s="5" t="s">
        <v>21</v>
      </c>
      <c r="J127" s="1" t="s">
        <v>640</v>
      </c>
      <c r="K127" s="1" t="s">
        <v>641</v>
      </c>
      <c r="L127" s="1" t="s">
        <v>642</v>
      </c>
      <c r="M127" s="4" t="str">
        <f t="shared" si="0"/>
        <v>Outstanding</v>
      </c>
      <c r="N127" s="13" t="s">
        <v>21</v>
      </c>
    </row>
    <row r="128" spans="1:14" ht="60" customHeight="1" x14ac:dyDescent="0.35">
      <c r="A128" s="11" t="s">
        <v>643</v>
      </c>
      <c r="B128" s="1" t="s">
        <v>644</v>
      </c>
      <c r="C128" s="2" t="s">
        <v>35</v>
      </c>
      <c r="D128" s="3" t="s">
        <v>502</v>
      </c>
      <c r="E128" s="4" t="s">
        <v>18</v>
      </c>
      <c r="F128" s="4" t="s">
        <v>19</v>
      </c>
      <c r="G128" s="4" t="s">
        <v>20</v>
      </c>
      <c r="H128" s="4" t="s">
        <v>21</v>
      </c>
      <c r="I128" s="5" t="s">
        <v>21</v>
      </c>
      <c r="J128" s="1" t="s">
        <v>645</v>
      </c>
      <c r="K128" s="1" t="s">
        <v>646</v>
      </c>
      <c r="L128" s="1" t="s">
        <v>647</v>
      </c>
      <c r="M128" s="4" t="str">
        <f t="shared" si="0"/>
        <v>Outstanding</v>
      </c>
      <c r="N128" s="13" t="s">
        <v>21</v>
      </c>
    </row>
    <row r="129" spans="1:14" ht="60" customHeight="1" x14ac:dyDescent="0.35">
      <c r="A129" s="11" t="s">
        <v>648</v>
      </c>
      <c r="B129" s="1" t="s">
        <v>649</v>
      </c>
      <c r="C129" s="2" t="s">
        <v>35</v>
      </c>
      <c r="D129" s="3" t="s">
        <v>502</v>
      </c>
      <c r="E129" s="4" t="s">
        <v>18</v>
      </c>
      <c r="F129" s="4" t="s">
        <v>19</v>
      </c>
      <c r="G129" s="4" t="s">
        <v>20</v>
      </c>
      <c r="H129" s="4" t="s">
        <v>21</v>
      </c>
      <c r="I129" s="5" t="s">
        <v>21</v>
      </c>
      <c r="J129" s="1" t="s">
        <v>650</v>
      </c>
      <c r="K129" s="1" t="s">
        <v>651</v>
      </c>
      <c r="L129" s="1" t="s">
        <v>652</v>
      </c>
      <c r="M129" s="4" t="str">
        <f t="shared" si="0"/>
        <v>Outstanding</v>
      </c>
      <c r="N129" s="13" t="s">
        <v>21</v>
      </c>
    </row>
    <row r="130" spans="1:14" ht="60" customHeight="1" x14ac:dyDescent="0.35">
      <c r="A130" s="11" t="s">
        <v>653</v>
      </c>
      <c r="B130" s="1" t="s">
        <v>654</v>
      </c>
      <c r="C130" s="2" t="s">
        <v>35</v>
      </c>
      <c r="D130" s="3" t="s">
        <v>502</v>
      </c>
      <c r="E130" s="4" t="s">
        <v>18</v>
      </c>
      <c r="F130" s="4" t="s">
        <v>19</v>
      </c>
      <c r="G130" s="4" t="s">
        <v>20</v>
      </c>
      <c r="H130" s="4" t="s">
        <v>21</v>
      </c>
      <c r="I130" s="5" t="s">
        <v>21</v>
      </c>
      <c r="J130" s="1" t="s">
        <v>655</v>
      </c>
      <c r="K130" s="1" t="s">
        <v>656</v>
      </c>
      <c r="L130" s="1" t="s">
        <v>657</v>
      </c>
      <c r="M130" s="4" t="str">
        <f t="shared" si="0"/>
        <v>Outstanding</v>
      </c>
      <c r="N130" s="13" t="s">
        <v>21</v>
      </c>
    </row>
    <row r="131" spans="1:14" ht="60" customHeight="1" x14ac:dyDescent="0.35">
      <c r="A131" s="11" t="s">
        <v>658</v>
      </c>
      <c r="B131" s="1" t="s">
        <v>659</v>
      </c>
      <c r="C131" s="2" t="s">
        <v>35</v>
      </c>
      <c r="D131" s="3" t="s">
        <v>502</v>
      </c>
      <c r="E131" s="4" t="s">
        <v>18</v>
      </c>
      <c r="F131" s="4" t="s">
        <v>19</v>
      </c>
      <c r="G131" s="4" t="s">
        <v>20</v>
      </c>
      <c r="H131" s="4" t="s">
        <v>21</v>
      </c>
      <c r="I131" s="5" t="s">
        <v>21</v>
      </c>
      <c r="J131" s="1" t="s">
        <v>660</v>
      </c>
      <c r="K131" s="1" t="s">
        <v>661</v>
      </c>
      <c r="L131" s="1" t="s">
        <v>662</v>
      </c>
      <c r="M131" s="4" t="str">
        <f t="shared" si="0"/>
        <v>Outstanding</v>
      </c>
      <c r="N131" s="13" t="s">
        <v>21</v>
      </c>
    </row>
    <row r="132" spans="1:14" ht="60" customHeight="1" x14ac:dyDescent="0.35">
      <c r="A132" s="11" t="s">
        <v>663</v>
      </c>
      <c r="B132" s="1" t="s">
        <v>664</v>
      </c>
      <c r="C132" s="2" t="s">
        <v>35</v>
      </c>
      <c r="D132" s="3" t="s">
        <v>502</v>
      </c>
      <c r="E132" s="4" t="s">
        <v>18</v>
      </c>
      <c r="F132" s="4" t="s">
        <v>19</v>
      </c>
      <c r="G132" s="4" t="s">
        <v>20</v>
      </c>
      <c r="H132" s="4" t="s">
        <v>21</v>
      </c>
      <c r="I132" s="5" t="s">
        <v>21</v>
      </c>
      <c r="J132" s="1" t="s">
        <v>665</v>
      </c>
      <c r="K132" s="1" t="s">
        <v>666</v>
      </c>
      <c r="L132" s="1" t="s">
        <v>667</v>
      </c>
      <c r="M132" s="4" t="str">
        <f t="shared" si="0"/>
        <v>Outstanding</v>
      </c>
      <c r="N132" s="13" t="s">
        <v>21</v>
      </c>
    </row>
    <row r="133" spans="1:14" ht="60" customHeight="1" x14ac:dyDescent="0.35">
      <c r="A133" s="11" t="s">
        <v>668</v>
      </c>
      <c r="B133" s="1" t="s">
        <v>669</v>
      </c>
      <c r="C133" s="2" t="s">
        <v>163</v>
      </c>
      <c r="D133" s="3" t="s">
        <v>502</v>
      </c>
      <c r="E133" s="4" t="s">
        <v>18</v>
      </c>
      <c r="F133" s="4" t="s">
        <v>19</v>
      </c>
      <c r="G133" s="4" t="s">
        <v>20</v>
      </c>
      <c r="H133" s="4" t="s">
        <v>21</v>
      </c>
      <c r="I133" s="5" t="s">
        <v>21</v>
      </c>
      <c r="J133" s="1" t="s">
        <v>670</v>
      </c>
      <c r="K133" s="1" t="s">
        <v>671</v>
      </c>
      <c r="L133" s="1" t="s">
        <v>672</v>
      </c>
      <c r="M133" s="4" t="str">
        <f t="shared" si="0"/>
        <v>Outstanding</v>
      </c>
      <c r="N133" s="13" t="s">
        <v>21</v>
      </c>
    </row>
    <row r="134" spans="1:14" ht="60" customHeight="1" x14ac:dyDescent="0.35">
      <c r="A134" s="11" t="s">
        <v>673</v>
      </c>
      <c r="B134" s="1" t="s">
        <v>674</v>
      </c>
      <c r="C134" s="2" t="s">
        <v>35</v>
      </c>
      <c r="D134" s="3" t="s">
        <v>502</v>
      </c>
      <c r="E134" s="4" t="s">
        <v>18</v>
      </c>
      <c r="F134" s="4" t="s">
        <v>19</v>
      </c>
      <c r="G134" s="4" t="s">
        <v>20</v>
      </c>
      <c r="H134" s="4" t="s">
        <v>21</v>
      </c>
      <c r="I134" s="5" t="s">
        <v>21</v>
      </c>
      <c r="J134" s="1" t="s">
        <v>675</v>
      </c>
      <c r="K134" s="1" t="s">
        <v>676</v>
      </c>
      <c r="L134" s="1" t="s">
        <v>677</v>
      </c>
      <c r="M134" s="4" t="str">
        <f t="shared" si="0"/>
        <v>Outstanding</v>
      </c>
      <c r="N134" s="13" t="s">
        <v>21</v>
      </c>
    </row>
    <row r="135" spans="1:14" ht="60" customHeight="1" x14ac:dyDescent="0.35">
      <c r="A135" s="11" t="s">
        <v>678</v>
      </c>
      <c r="B135" s="1" t="s">
        <v>679</v>
      </c>
      <c r="C135" s="2" t="s">
        <v>35</v>
      </c>
      <c r="D135" s="3" t="s">
        <v>502</v>
      </c>
      <c r="E135" s="4" t="s">
        <v>18</v>
      </c>
      <c r="F135" s="4" t="s">
        <v>19</v>
      </c>
      <c r="G135" s="4" t="s">
        <v>20</v>
      </c>
      <c r="H135" s="4" t="s">
        <v>21</v>
      </c>
      <c r="I135" s="5" t="s">
        <v>21</v>
      </c>
      <c r="J135" s="1" t="s">
        <v>680</v>
      </c>
      <c r="K135" s="1" t="s">
        <v>681</v>
      </c>
      <c r="L135" s="1" t="s">
        <v>682</v>
      </c>
      <c r="M135" s="4" t="str">
        <f t="shared" si="0"/>
        <v>Outstanding</v>
      </c>
      <c r="N135" s="13" t="s">
        <v>21</v>
      </c>
    </row>
    <row r="136" spans="1:14" ht="60" customHeight="1" x14ac:dyDescent="0.35">
      <c r="A136" s="11" t="s">
        <v>683</v>
      </c>
      <c r="B136" s="1" t="s">
        <v>684</v>
      </c>
      <c r="C136" s="2" t="s">
        <v>35</v>
      </c>
      <c r="D136" s="3" t="s">
        <v>502</v>
      </c>
      <c r="E136" s="4" t="s">
        <v>18</v>
      </c>
      <c r="F136" s="4" t="s">
        <v>19</v>
      </c>
      <c r="G136" s="4" t="s">
        <v>20</v>
      </c>
      <c r="H136" s="4" t="s">
        <v>21</v>
      </c>
      <c r="I136" s="5" t="s">
        <v>21</v>
      </c>
      <c r="J136" s="1" t="s">
        <v>685</v>
      </c>
      <c r="K136" s="1" t="s">
        <v>686</v>
      </c>
      <c r="L136" s="1" t="s">
        <v>687</v>
      </c>
      <c r="M136" s="4" t="str">
        <f t="shared" si="0"/>
        <v>Outstanding</v>
      </c>
      <c r="N136" s="13" t="s">
        <v>21</v>
      </c>
    </row>
    <row r="137" spans="1:14" ht="60" customHeight="1" x14ac:dyDescent="0.35">
      <c r="A137" s="11" t="s">
        <v>688</v>
      </c>
      <c r="B137" s="1" t="s">
        <v>689</v>
      </c>
      <c r="C137" s="2" t="s">
        <v>163</v>
      </c>
      <c r="D137" s="3" t="s">
        <v>502</v>
      </c>
      <c r="E137" s="4" t="s">
        <v>18</v>
      </c>
      <c r="F137" s="4" t="s">
        <v>19</v>
      </c>
      <c r="G137" s="4" t="s">
        <v>20</v>
      </c>
      <c r="H137" s="4" t="s">
        <v>21</v>
      </c>
      <c r="I137" s="5" t="s">
        <v>21</v>
      </c>
      <c r="J137" s="1" t="s">
        <v>690</v>
      </c>
      <c r="K137" s="1" t="s">
        <v>691</v>
      </c>
      <c r="L137" s="1" t="s">
        <v>692</v>
      </c>
      <c r="M137" s="4" t="str">
        <f t="shared" si="0"/>
        <v>Outstanding</v>
      </c>
      <c r="N137" s="13" t="s">
        <v>21</v>
      </c>
    </row>
    <row r="138" spans="1:14" ht="60" customHeight="1" x14ac:dyDescent="0.35">
      <c r="A138" s="11" t="s">
        <v>693</v>
      </c>
      <c r="B138" s="1" t="s">
        <v>694</v>
      </c>
      <c r="C138" s="2" t="s">
        <v>35</v>
      </c>
      <c r="D138" s="3" t="s">
        <v>502</v>
      </c>
      <c r="E138" s="4" t="s">
        <v>18</v>
      </c>
      <c r="F138" s="4" t="s">
        <v>19</v>
      </c>
      <c r="G138" s="4" t="s">
        <v>20</v>
      </c>
      <c r="H138" s="4" t="s">
        <v>21</v>
      </c>
      <c r="I138" s="5" t="s">
        <v>21</v>
      </c>
      <c r="J138" s="1" t="s">
        <v>695</v>
      </c>
      <c r="K138" s="1" t="s">
        <v>696</v>
      </c>
      <c r="L138" s="1" t="s">
        <v>697</v>
      </c>
      <c r="M138" s="4" t="str">
        <f t="shared" si="0"/>
        <v>Outstanding</v>
      </c>
      <c r="N138" s="13" t="s">
        <v>21</v>
      </c>
    </row>
    <row r="139" spans="1:14" ht="60" customHeight="1" x14ac:dyDescent="0.35">
      <c r="A139" s="11" t="s">
        <v>698</v>
      </c>
      <c r="B139" s="1" t="s">
        <v>699</v>
      </c>
      <c r="C139" s="2" t="s">
        <v>163</v>
      </c>
      <c r="D139" s="3" t="s">
        <v>502</v>
      </c>
      <c r="E139" s="4" t="s">
        <v>18</v>
      </c>
      <c r="F139" s="4" t="s">
        <v>19</v>
      </c>
      <c r="G139" s="4" t="s">
        <v>20</v>
      </c>
      <c r="H139" s="4" t="s">
        <v>21</v>
      </c>
      <c r="I139" s="5" t="s">
        <v>21</v>
      </c>
      <c r="J139" s="1" t="s">
        <v>700</v>
      </c>
      <c r="K139" s="1" t="s">
        <v>701</v>
      </c>
      <c r="L139" s="1" t="s">
        <v>702</v>
      </c>
      <c r="M139" s="4" t="str">
        <f t="shared" si="0"/>
        <v>Outstanding</v>
      </c>
      <c r="N139" s="13" t="s">
        <v>21</v>
      </c>
    </row>
    <row r="140" spans="1:14" ht="60" customHeight="1" x14ac:dyDescent="0.35">
      <c r="A140" s="11" t="s">
        <v>703</v>
      </c>
      <c r="B140" s="1" t="s">
        <v>704</v>
      </c>
      <c r="C140" s="2" t="s">
        <v>35</v>
      </c>
      <c r="D140" s="3" t="s">
        <v>502</v>
      </c>
      <c r="E140" s="4" t="s">
        <v>18</v>
      </c>
      <c r="F140" s="4" t="s">
        <v>19</v>
      </c>
      <c r="G140" s="4" t="s">
        <v>20</v>
      </c>
      <c r="H140" s="4" t="s">
        <v>21</v>
      </c>
      <c r="I140" s="5" t="s">
        <v>21</v>
      </c>
      <c r="J140" s="1" t="s">
        <v>705</v>
      </c>
      <c r="K140" s="1" t="s">
        <v>706</v>
      </c>
      <c r="L140" s="1" t="s">
        <v>707</v>
      </c>
      <c r="M140" s="4" t="str">
        <f t="shared" si="0"/>
        <v>Outstanding</v>
      </c>
      <c r="N140" s="13" t="s">
        <v>21</v>
      </c>
    </row>
    <row r="141" spans="1:14" ht="60" customHeight="1" x14ac:dyDescent="0.35">
      <c r="A141" s="11" t="s">
        <v>708</v>
      </c>
      <c r="B141" s="1" t="s">
        <v>709</v>
      </c>
      <c r="C141" s="2" t="s">
        <v>35</v>
      </c>
      <c r="D141" s="3" t="s">
        <v>502</v>
      </c>
      <c r="E141" s="4" t="s">
        <v>18</v>
      </c>
      <c r="F141" s="4" t="s">
        <v>19</v>
      </c>
      <c r="G141" s="4" t="s">
        <v>20</v>
      </c>
      <c r="H141" s="4" t="s">
        <v>21</v>
      </c>
      <c r="I141" s="5" t="s">
        <v>21</v>
      </c>
      <c r="J141" s="1" t="s">
        <v>710</v>
      </c>
      <c r="K141" s="1" t="s">
        <v>711</v>
      </c>
      <c r="L141" s="1" t="s">
        <v>712</v>
      </c>
      <c r="M141" s="4" t="str">
        <f t="shared" si="0"/>
        <v>Outstanding</v>
      </c>
      <c r="N141" s="13" t="s">
        <v>21</v>
      </c>
    </row>
    <row r="142" spans="1:14" ht="60" customHeight="1" x14ac:dyDescent="0.35">
      <c r="A142" s="11" t="s">
        <v>713</v>
      </c>
      <c r="B142" s="1" t="s">
        <v>714</v>
      </c>
      <c r="C142" s="2" t="s">
        <v>16</v>
      </c>
      <c r="D142" s="3" t="s">
        <v>502</v>
      </c>
      <c r="E142" s="4" t="s">
        <v>18</v>
      </c>
      <c r="F142" s="4" t="s">
        <v>19</v>
      </c>
      <c r="G142" s="4" t="s">
        <v>20</v>
      </c>
      <c r="H142" s="4" t="s">
        <v>21</v>
      </c>
      <c r="I142" s="5" t="s">
        <v>21</v>
      </c>
      <c r="J142" s="1" t="s">
        <v>715</v>
      </c>
      <c r="K142" s="1" t="s">
        <v>716</v>
      </c>
      <c r="L142" s="1" t="s">
        <v>717</v>
      </c>
      <c r="M142" s="4" t="str">
        <f t="shared" si="0"/>
        <v>Outstanding</v>
      </c>
      <c r="N142" s="13" t="s">
        <v>21</v>
      </c>
    </row>
    <row r="143" spans="1:14" ht="60" customHeight="1" x14ac:dyDescent="0.35">
      <c r="A143" s="11" t="s">
        <v>718</v>
      </c>
      <c r="B143" s="1" t="s">
        <v>719</v>
      </c>
      <c r="C143" s="2" t="s">
        <v>16</v>
      </c>
      <c r="D143" s="3" t="s">
        <v>502</v>
      </c>
      <c r="E143" s="4" t="s">
        <v>18</v>
      </c>
      <c r="F143" s="4" t="s">
        <v>19</v>
      </c>
      <c r="G143" s="4" t="s">
        <v>20</v>
      </c>
      <c r="H143" s="4" t="s">
        <v>21</v>
      </c>
      <c r="I143" s="5" t="s">
        <v>21</v>
      </c>
      <c r="J143" s="1" t="s">
        <v>720</v>
      </c>
      <c r="K143" s="1" t="s">
        <v>721</v>
      </c>
      <c r="L143" s="1" t="s">
        <v>722</v>
      </c>
      <c r="M143" s="4" t="str">
        <f t="shared" si="0"/>
        <v>Outstanding</v>
      </c>
      <c r="N143" s="13" t="s">
        <v>21</v>
      </c>
    </row>
    <row r="144" spans="1:14" ht="60" customHeight="1" x14ac:dyDescent="0.35">
      <c r="A144" s="11" t="s">
        <v>723</v>
      </c>
      <c r="B144" s="1" t="s">
        <v>724</v>
      </c>
      <c r="C144" s="2" t="s">
        <v>163</v>
      </c>
      <c r="D144" s="3" t="s">
        <v>502</v>
      </c>
      <c r="E144" s="4" t="s">
        <v>18</v>
      </c>
      <c r="F144" s="4" t="s">
        <v>19</v>
      </c>
      <c r="G144" s="4" t="s">
        <v>20</v>
      </c>
      <c r="H144" s="4" t="s">
        <v>21</v>
      </c>
      <c r="I144" s="5" t="s">
        <v>21</v>
      </c>
      <c r="J144" s="1" t="s">
        <v>725</v>
      </c>
      <c r="K144" s="1" t="s">
        <v>726</v>
      </c>
      <c r="L144" s="1" t="s">
        <v>727</v>
      </c>
      <c r="M144" s="4" t="str">
        <f t="shared" si="0"/>
        <v>Outstanding</v>
      </c>
      <c r="N144" s="13" t="s">
        <v>21</v>
      </c>
    </row>
    <row r="145" spans="1:14" ht="60" customHeight="1" x14ac:dyDescent="0.35">
      <c r="A145" s="11" t="s">
        <v>728</v>
      </c>
      <c r="B145" s="1" t="s">
        <v>729</v>
      </c>
      <c r="C145" s="2" t="s">
        <v>35</v>
      </c>
      <c r="D145" s="3" t="s">
        <v>502</v>
      </c>
      <c r="E145" s="4" t="s">
        <v>18</v>
      </c>
      <c r="F145" s="4" t="s">
        <v>19</v>
      </c>
      <c r="G145" s="4" t="s">
        <v>20</v>
      </c>
      <c r="H145" s="4" t="s">
        <v>21</v>
      </c>
      <c r="I145" s="5" t="s">
        <v>21</v>
      </c>
      <c r="J145" s="1" t="s">
        <v>730</v>
      </c>
      <c r="K145" s="1" t="s">
        <v>731</v>
      </c>
      <c r="L145" s="1" t="s">
        <v>732</v>
      </c>
      <c r="M145" s="4" t="str">
        <f t="shared" si="0"/>
        <v>Outstanding</v>
      </c>
      <c r="N145" s="13" t="s">
        <v>21</v>
      </c>
    </row>
    <row r="146" spans="1:14" ht="60" customHeight="1" x14ac:dyDescent="0.35">
      <c r="A146" s="11" t="s">
        <v>733</v>
      </c>
      <c r="B146" s="1" t="s">
        <v>734</v>
      </c>
      <c r="C146" s="2" t="s">
        <v>35</v>
      </c>
      <c r="D146" s="3" t="s">
        <v>502</v>
      </c>
      <c r="E146" s="4" t="s">
        <v>18</v>
      </c>
      <c r="F146" s="4" t="s">
        <v>19</v>
      </c>
      <c r="G146" s="4" t="s">
        <v>20</v>
      </c>
      <c r="H146" s="4" t="s">
        <v>21</v>
      </c>
      <c r="I146" s="5" t="s">
        <v>21</v>
      </c>
      <c r="J146" s="1" t="s">
        <v>735</v>
      </c>
      <c r="K146" s="1" t="s">
        <v>736</v>
      </c>
      <c r="L146" s="1" t="s">
        <v>737</v>
      </c>
      <c r="M146" s="4" t="str">
        <f t="shared" si="0"/>
        <v>Outstanding</v>
      </c>
      <c r="N146" s="13" t="s">
        <v>21</v>
      </c>
    </row>
    <row r="147" spans="1:14" ht="60" customHeight="1" x14ac:dyDescent="0.35">
      <c r="A147" s="11" t="s">
        <v>738</v>
      </c>
      <c r="B147" s="1" t="s">
        <v>739</v>
      </c>
      <c r="C147" s="2" t="s">
        <v>35</v>
      </c>
      <c r="D147" s="3" t="s">
        <v>502</v>
      </c>
      <c r="E147" s="4" t="s">
        <v>18</v>
      </c>
      <c r="F147" s="4" t="s">
        <v>19</v>
      </c>
      <c r="G147" s="4" t="s">
        <v>20</v>
      </c>
      <c r="H147" s="4" t="s">
        <v>21</v>
      </c>
      <c r="I147" s="5" t="s">
        <v>21</v>
      </c>
      <c r="J147" s="1" t="s">
        <v>740</v>
      </c>
      <c r="K147" s="1" t="s">
        <v>741</v>
      </c>
      <c r="L147" s="1" t="s">
        <v>742</v>
      </c>
      <c r="M147" s="4" t="str">
        <f t="shared" si="0"/>
        <v>Outstanding</v>
      </c>
      <c r="N147" s="13" t="s">
        <v>21</v>
      </c>
    </row>
    <row r="148" spans="1:14" ht="60" customHeight="1" x14ac:dyDescent="0.35">
      <c r="A148" s="11" t="s">
        <v>743</v>
      </c>
      <c r="B148" s="1" t="s">
        <v>744</v>
      </c>
      <c r="C148" s="2" t="s">
        <v>35</v>
      </c>
      <c r="D148" s="3" t="s">
        <v>502</v>
      </c>
      <c r="E148" s="4" t="s">
        <v>18</v>
      </c>
      <c r="F148" s="4" t="s">
        <v>19</v>
      </c>
      <c r="G148" s="4" t="s">
        <v>20</v>
      </c>
      <c r="H148" s="4" t="s">
        <v>21</v>
      </c>
      <c r="I148" s="5" t="s">
        <v>21</v>
      </c>
      <c r="J148" s="1" t="s">
        <v>745</v>
      </c>
      <c r="K148" s="1" t="s">
        <v>746</v>
      </c>
      <c r="L148" s="1" t="s">
        <v>747</v>
      </c>
      <c r="M148" s="4" t="str">
        <f t="shared" si="0"/>
        <v>Outstanding</v>
      </c>
      <c r="N148" s="13" t="s">
        <v>21</v>
      </c>
    </row>
    <row r="149" spans="1:14" ht="60" customHeight="1" x14ac:dyDescent="0.35">
      <c r="A149" s="11" t="s">
        <v>748</v>
      </c>
      <c r="B149" s="1" t="s">
        <v>749</v>
      </c>
      <c r="C149" s="2" t="s">
        <v>35</v>
      </c>
      <c r="D149" s="3" t="s">
        <v>502</v>
      </c>
      <c r="E149" s="4" t="s">
        <v>18</v>
      </c>
      <c r="F149" s="4" t="s">
        <v>19</v>
      </c>
      <c r="G149" s="4" t="s">
        <v>20</v>
      </c>
      <c r="H149" s="4" t="s">
        <v>21</v>
      </c>
      <c r="I149" s="5" t="s">
        <v>21</v>
      </c>
      <c r="J149" s="1" t="s">
        <v>750</v>
      </c>
      <c r="K149" s="1" t="s">
        <v>751</v>
      </c>
      <c r="L149" s="1" t="s">
        <v>752</v>
      </c>
      <c r="M149" s="4" t="str">
        <f t="shared" si="0"/>
        <v>Outstanding</v>
      </c>
      <c r="N149" s="13" t="s">
        <v>21</v>
      </c>
    </row>
    <row r="150" spans="1:14" ht="60" customHeight="1" x14ac:dyDescent="0.35">
      <c r="A150" s="11" t="s">
        <v>753</v>
      </c>
      <c r="B150" s="1" t="s">
        <v>754</v>
      </c>
      <c r="C150" s="2" t="s">
        <v>163</v>
      </c>
      <c r="D150" s="3" t="s">
        <v>502</v>
      </c>
      <c r="E150" s="4" t="s">
        <v>18</v>
      </c>
      <c r="F150" s="4" t="s">
        <v>19</v>
      </c>
      <c r="G150" s="4" t="s">
        <v>20</v>
      </c>
      <c r="H150" s="4" t="s">
        <v>21</v>
      </c>
      <c r="I150" s="5" t="s">
        <v>21</v>
      </c>
      <c r="J150" s="1" t="s">
        <v>755</v>
      </c>
      <c r="K150" s="1" t="s">
        <v>756</v>
      </c>
      <c r="L150" s="1" t="s">
        <v>757</v>
      </c>
      <c r="M150" s="4" t="str">
        <f t="shared" si="0"/>
        <v>Outstanding</v>
      </c>
      <c r="N150" s="13" t="s">
        <v>21</v>
      </c>
    </row>
    <row r="151" spans="1:14" ht="60" customHeight="1" x14ac:dyDescent="0.35">
      <c r="A151" s="11" t="s">
        <v>758</v>
      </c>
      <c r="B151" s="1" t="s">
        <v>759</v>
      </c>
      <c r="C151" s="2" t="s">
        <v>35</v>
      </c>
      <c r="D151" s="3" t="s">
        <v>502</v>
      </c>
      <c r="E151" s="4" t="s">
        <v>18</v>
      </c>
      <c r="F151" s="4" t="s">
        <v>19</v>
      </c>
      <c r="G151" s="4" t="s">
        <v>20</v>
      </c>
      <c r="H151" s="4" t="s">
        <v>21</v>
      </c>
      <c r="I151" s="5" t="s">
        <v>21</v>
      </c>
      <c r="J151" s="1" t="s">
        <v>760</v>
      </c>
      <c r="K151" s="1" t="s">
        <v>761</v>
      </c>
      <c r="L151" s="1" t="s">
        <v>762</v>
      </c>
      <c r="M151" s="4" t="str">
        <f t="shared" si="0"/>
        <v>Outstanding</v>
      </c>
      <c r="N151" s="13" t="s">
        <v>21</v>
      </c>
    </row>
    <row r="152" spans="1:14" ht="60" customHeight="1" x14ac:dyDescent="0.35">
      <c r="A152" s="11" t="s">
        <v>763</v>
      </c>
      <c r="B152" s="1" t="s">
        <v>764</v>
      </c>
      <c r="C152" s="2" t="s">
        <v>35</v>
      </c>
      <c r="D152" s="3" t="s">
        <v>502</v>
      </c>
      <c r="E152" s="4" t="s">
        <v>18</v>
      </c>
      <c r="F152" s="4" t="s">
        <v>19</v>
      </c>
      <c r="G152" s="4" t="s">
        <v>20</v>
      </c>
      <c r="H152" s="4" t="s">
        <v>21</v>
      </c>
      <c r="I152" s="5" t="s">
        <v>21</v>
      </c>
      <c r="J152" s="1" t="s">
        <v>765</v>
      </c>
      <c r="K152" s="1" t="s">
        <v>766</v>
      </c>
      <c r="L152" s="1" t="s">
        <v>767</v>
      </c>
      <c r="M152" s="4" t="str">
        <f t="shared" si="0"/>
        <v>Outstanding</v>
      </c>
      <c r="N152" s="13" t="s">
        <v>21</v>
      </c>
    </row>
    <row r="153" spans="1:14" ht="60" customHeight="1" x14ac:dyDescent="0.35">
      <c r="A153" s="11" t="s">
        <v>768</v>
      </c>
      <c r="B153" s="1" t="s">
        <v>769</v>
      </c>
      <c r="C153" s="2" t="s">
        <v>35</v>
      </c>
      <c r="D153" s="3" t="s">
        <v>502</v>
      </c>
      <c r="E153" s="4" t="s">
        <v>18</v>
      </c>
      <c r="F153" s="4" t="s">
        <v>19</v>
      </c>
      <c r="G153" s="4" t="s">
        <v>20</v>
      </c>
      <c r="H153" s="4" t="s">
        <v>21</v>
      </c>
      <c r="I153" s="5" t="s">
        <v>21</v>
      </c>
      <c r="J153" s="1" t="s">
        <v>770</v>
      </c>
      <c r="K153" s="1" t="s">
        <v>771</v>
      </c>
      <c r="L153" s="1" t="s">
        <v>772</v>
      </c>
      <c r="M153" s="4" t="str">
        <f t="shared" si="0"/>
        <v>Outstanding</v>
      </c>
      <c r="N153" s="13" t="s">
        <v>21</v>
      </c>
    </row>
    <row r="154" spans="1:14" ht="60" customHeight="1" x14ac:dyDescent="0.35">
      <c r="A154" s="11" t="s">
        <v>773</v>
      </c>
      <c r="B154" s="1" t="s">
        <v>774</v>
      </c>
      <c r="C154" s="2" t="s">
        <v>35</v>
      </c>
      <c r="D154" s="3" t="s">
        <v>502</v>
      </c>
      <c r="E154" s="4" t="s">
        <v>18</v>
      </c>
      <c r="F154" s="4" t="s">
        <v>19</v>
      </c>
      <c r="G154" s="4" t="s">
        <v>20</v>
      </c>
      <c r="H154" s="4" t="s">
        <v>21</v>
      </c>
      <c r="I154" s="5" t="s">
        <v>21</v>
      </c>
      <c r="J154" s="1" t="s">
        <v>775</v>
      </c>
      <c r="K154" s="1" t="s">
        <v>776</v>
      </c>
      <c r="L154" s="1" t="s">
        <v>777</v>
      </c>
      <c r="M154" s="4" t="str">
        <f t="shared" si="0"/>
        <v>Outstanding</v>
      </c>
      <c r="N154" s="13" t="s">
        <v>21</v>
      </c>
    </row>
    <row r="155" spans="1:14" ht="60" customHeight="1" x14ac:dyDescent="0.35">
      <c r="A155" s="11" t="s">
        <v>778</v>
      </c>
      <c r="B155" s="1" t="s">
        <v>779</v>
      </c>
      <c r="C155" s="2" t="s">
        <v>163</v>
      </c>
      <c r="D155" s="3" t="s">
        <v>502</v>
      </c>
      <c r="E155" s="4" t="s">
        <v>18</v>
      </c>
      <c r="F155" s="4" t="s">
        <v>19</v>
      </c>
      <c r="G155" s="4" t="s">
        <v>20</v>
      </c>
      <c r="H155" s="4" t="s">
        <v>21</v>
      </c>
      <c r="I155" s="5" t="s">
        <v>21</v>
      </c>
      <c r="J155" s="1" t="s">
        <v>780</v>
      </c>
      <c r="K155" s="1" t="s">
        <v>781</v>
      </c>
      <c r="L155" s="1" t="s">
        <v>782</v>
      </c>
      <c r="M155" s="4" t="str">
        <f t="shared" si="0"/>
        <v>Outstanding</v>
      </c>
      <c r="N155" s="13" t="s">
        <v>21</v>
      </c>
    </row>
    <row r="156" spans="1:14" ht="60" customHeight="1" x14ac:dyDescent="0.35">
      <c r="A156" s="11" t="s">
        <v>783</v>
      </c>
      <c r="B156" s="1" t="s">
        <v>784</v>
      </c>
      <c r="C156" s="2" t="s">
        <v>35</v>
      </c>
      <c r="D156" s="3" t="s">
        <v>502</v>
      </c>
      <c r="E156" s="4" t="s">
        <v>18</v>
      </c>
      <c r="F156" s="4" t="s">
        <v>19</v>
      </c>
      <c r="G156" s="4" t="s">
        <v>20</v>
      </c>
      <c r="H156" s="4" t="s">
        <v>21</v>
      </c>
      <c r="I156" s="5" t="s">
        <v>21</v>
      </c>
      <c r="J156" s="1" t="s">
        <v>785</v>
      </c>
      <c r="K156" s="1" t="s">
        <v>786</v>
      </c>
      <c r="L156" s="1" t="s">
        <v>787</v>
      </c>
      <c r="M156" s="4" t="str">
        <f t="shared" si="0"/>
        <v>Outstanding</v>
      </c>
      <c r="N156" s="13" t="s">
        <v>21</v>
      </c>
    </row>
    <row r="157" spans="1:14" ht="60" customHeight="1" x14ac:dyDescent="0.35">
      <c r="A157" s="11" t="s">
        <v>788</v>
      </c>
      <c r="B157" s="1" t="s">
        <v>789</v>
      </c>
      <c r="C157" s="2" t="s">
        <v>35</v>
      </c>
      <c r="D157" s="3" t="s">
        <v>502</v>
      </c>
      <c r="E157" s="4" t="s">
        <v>18</v>
      </c>
      <c r="F157" s="4" t="s">
        <v>19</v>
      </c>
      <c r="G157" s="4" t="s">
        <v>20</v>
      </c>
      <c r="H157" s="4" t="s">
        <v>21</v>
      </c>
      <c r="I157" s="5" t="s">
        <v>21</v>
      </c>
      <c r="J157" s="1" t="s">
        <v>790</v>
      </c>
      <c r="K157" s="1" t="s">
        <v>791</v>
      </c>
      <c r="L157" s="1" t="s">
        <v>792</v>
      </c>
      <c r="M157" s="4" t="str">
        <f t="shared" si="0"/>
        <v>Outstanding</v>
      </c>
      <c r="N157" s="13" t="s">
        <v>21</v>
      </c>
    </row>
    <row r="158" spans="1:14" ht="60" customHeight="1" x14ac:dyDescent="0.35">
      <c r="A158" s="11" t="s">
        <v>793</v>
      </c>
      <c r="B158" s="1" t="s">
        <v>794</v>
      </c>
      <c r="C158" s="2" t="s">
        <v>35</v>
      </c>
      <c r="D158" s="3" t="s">
        <v>502</v>
      </c>
      <c r="E158" s="4" t="s">
        <v>18</v>
      </c>
      <c r="F158" s="4" t="s">
        <v>19</v>
      </c>
      <c r="G158" s="4" t="s">
        <v>20</v>
      </c>
      <c r="H158" s="4" t="s">
        <v>21</v>
      </c>
      <c r="I158" s="5" t="s">
        <v>21</v>
      </c>
      <c r="J158" s="1" t="s">
        <v>795</v>
      </c>
      <c r="K158" s="1" t="s">
        <v>509</v>
      </c>
      <c r="L158" s="1" t="s">
        <v>796</v>
      </c>
      <c r="M158" s="4" t="str">
        <f t="shared" si="0"/>
        <v>Outstanding</v>
      </c>
      <c r="N158" s="13" t="s">
        <v>21</v>
      </c>
    </row>
    <row r="159" spans="1:14" ht="60" customHeight="1" x14ac:dyDescent="0.35">
      <c r="A159" s="11" t="s">
        <v>797</v>
      </c>
      <c r="B159" s="1" t="s">
        <v>798</v>
      </c>
      <c r="C159" s="2" t="s">
        <v>35</v>
      </c>
      <c r="D159" s="3" t="s">
        <v>502</v>
      </c>
      <c r="E159" s="4" t="s">
        <v>18</v>
      </c>
      <c r="F159" s="4" t="s">
        <v>19</v>
      </c>
      <c r="G159" s="4" t="s">
        <v>20</v>
      </c>
      <c r="H159" s="4" t="s">
        <v>21</v>
      </c>
      <c r="I159" s="5" t="s">
        <v>21</v>
      </c>
      <c r="J159" s="1" t="s">
        <v>799</v>
      </c>
      <c r="K159" s="1" t="s">
        <v>800</v>
      </c>
      <c r="L159" s="1" t="s">
        <v>801</v>
      </c>
      <c r="M159" s="4" t="str">
        <f t="shared" si="0"/>
        <v>Outstanding</v>
      </c>
      <c r="N159" s="13" t="s">
        <v>21</v>
      </c>
    </row>
    <row r="160" spans="1:14" ht="60" customHeight="1" x14ac:dyDescent="0.35">
      <c r="A160" s="11" t="s">
        <v>802</v>
      </c>
      <c r="B160" s="1" t="s">
        <v>803</v>
      </c>
      <c r="C160" s="2" t="s">
        <v>35</v>
      </c>
      <c r="D160" s="3" t="s">
        <v>502</v>
      </c>
      <c r="E160" s="4" t="s">
        <v>18</v>
      </c>
      <c r="F160" s="4" t="s">
        <v>19</v>
      </c>
      <c r="G160" s="4" t="s">
        <v>20</v>
      </c>
      <c r="H160" s="4" t="s">
        <v>21</v>
      </c>
      <c r="I160" s="5" t="s">
        <v>21</v>
      </c>
      <c r="J160" s="1" t="s">
        <v>804</v>
      </c>
      <c r="K160" s="1" t="s">
        <v>805</v>
      </c>
      <c r="L160" s="1" t="s">
        <v>806</v>
      </c>
      <c r="M160" s="4" t="str">
        <f t="shared" si="0"/>
        <v>Outstanding</v>
      </c>
      <c r="N160" s="13" t="s">
        <v>21</v>
      </c>
    </row>
    <row r="161" spans="1:14" ht="60" customHeight="1" x14ac:dyDescent="0.35">
      <c r="A161" s="11" t="s">
        <v>807</v>
      </c>
      <c r="B161" s="1" t="s">
        <v>808</v>
      </c>
      <c r="C161" s="2" t="s">
        <v>35</v>
      </c>
      <c r="D161" s="3" t="s">
        <v>502</v>
      </c>
      <c r="E161" s="4" t="s">
        <v>18</v>
      </c>
      <c r="F161" s="4" t="s">
        <v>19</v>
      </c>
      <c r="G161" s="4" t="s">
        <v>20</v>
      </c>
      <c r="H161" s="4" t="s">
        <v>21</v>
      </c>
      <c r="I161" s="5" t="s">
        <v>21</v>
      </c>
      <c r="J161" s="1" t="s">
        <v>809</v>
      </c>
      <c r="K161" s="1" t="s">
        <v>569</v>
      </c>
      <c r="L161" s="1" t="s">
        <v>810</v>
      </c>
      <c r="M161" s="4" t="str">
        <f t="shared" si="0"/>
        <v>Outstanding</v>
      </c>
      <c r="N161" s="13" t="s">
        <v>21</v>
      </c>
    </row>
    <row r="162" spans="1:14" ht="60" customHeight="1" x14ac:dyDescent="0.35">
      <c r="A162" s="11" t="s">
        <v>811</v>
      </c>
      <c r="B162" s="1" t="s">
        <v>812</v>
      </c>
      <c r="C162" s="2" t="s">
        <v>163</v>
      </c>
      <c r="D162" s="3" t="s">
        <v>502</v>
      </c>
      <c r="E162" s="4" t="s">
        <v>18</v>
      </c>
      <c r="F162" s="4" t="s">
        <v>19</v>
      </c>
      <c r="G162" s="4" t="s">
        <v>20</v>
      </c>
      <c r="H162" s="4" t="s">
        <v>21</v>
      </c>
      <c r="I162" s="5" t="s">
        <v>21</v>
      </c>
      <c r="J162" s="1" t="s">
        <v>813</v>
      </c>
      <c r="K162" s="1" t="s">
        <v>726</v>
      </c>
      <c r="L162" s="1" t="s">
        <v>814</v>
      </c>
      <c r="M162" s="4" t="str">
        <f t="shared" si="0"/>
        <v>Outstanding</v>
      </c>
      <c r="N162" s="13" t="s">
        <v>21</v>
      </c>
    </row>
    <row r="163" spans="1:14" ht="60" customHeight="1" x14ac:dyDescent="0.35">
      <c r="A163" s="11" t="s">
        <v>815</v>
      </c>
      <c r="B163" s="1" t="s">
        <v>816</v>
      </c>
      <c r="C163" s="2" t="s">
        <v>35</v>
      </c>
      <c r="D163" s="3" t="s">
        <v>502</v>
      </c>
      <c r="E163" s="4" t="s">
        <v>18</v>
      </c>
      <c r="F163" s="4" t="s">
        <v>19</v>
      </c>
      <c r="G163" s="4" t="s">
        <v>20</v>
      </c>
      <c r="H163" s="4" t="s">
        <v>21</v>
      </c>
      <c r="I163" s="5" t="s">
        <v>21</v>
      </c>
      <c r="J163" s="1" t="s">
        <v>817</v>
      </c>
      <c r="K163" s="1" t="s">
        <v>818</v>
      </c>
      <c r="L163" s="1" t="s">
        <v>819</v>
      </c>
      <c r="M163" s="4" t="str">
        <f t="shared" si="0"/>
        <v>Outstanding</v>
      </c>
      <c r="N163" s="13" t="s">
        <v>21</v>
      </c>
    </row>
    <row r="164" spans="1:14" ht="60" customHeight="1" x14ac:dyDescent="0.35">
      <c r="A164" s="11" t="s">
        <v>820</v>
      </c>
      <c r="B164" s="1" t="s">
        <v>821</v>
      </c>
      <c r="C164" s="2" t="s">
        <v>35</v>
      </c>
      <c r="D164" s="3" t="s">
        <v>502</v>
      </c>
      <c r="E164" s="4" t="s">
        <v>18</v>
      </c>
      <c r="F164" s="4" t="s">
        <v>19</v>
      </c>
      <c r="G164" s="4" t="s">
        <v>20</v>
      </c>
      <c r="H164" s="4" t="s">
        <v>21</v>
      </c>
      <c r="I164" s="5" t="s">
        <v>21</v>
      </c>
      <c r="J164" s="1" t="s">
        <v>822</v>
      </c>
      <c r="K164" s="1" t="s">
        <v>823</v>
      </c>
      <c r="L164" s="1" t="s">
        <v>824</v>
      </c>
      <c r="M164" s="4" t="str">
        <f t="shared" si="0"/>
        <v>Outstanding</v>
      </c>
      <c r="N164" s="13" t="s">
        <v>21</v>
      </c>
    </row>
    <row r="165" spans="1:14" ht="60" customHeight="1" x14ac:dyDescent="0.35">
      <c r="A165" s="11" t="s">
        <v>825</v>
      </c>
      <c r="B165" s="1" t="s">
        <v>826</v>
      </c>
      <c r="C165" s="2" t="s">
        <v>35</v>
      </c>
      <c r="D165" s="3" t="s">
        <v>502</v>
      </c>
      <c r="E165" s="4" t="s">
        <v>18</v>
      </c>
      <c r="F165" s="4" t="s">
        <v>19</v>
      </c>
      <c r="G165" s="4" t="s">
        <v>20</v>
      </c>
      <c r="H165" s="4" t="s">
        <v>21</v>
      </c>
      <c r="I165" s="5" t="s">
        <v>21</v>
      </c>
      <c r="J165" s="1" t="s">
        <v>827</v>
      </c>
      <c r="K165" s="1" t="s">
        <v>828</v>
      </c>
      <c r="L165" s="1" t="s">
        <v>829</v>
      </c>
      <c r="M165" s="4" t="str">
        <f t="shared" si="0"/>
        <v>Outstanding</v>
      </c>
      <c r="N165" s="13" t="s">
        <v>21</v>
      </c>
    </row>
    <row r="166" spans="1:14" ht="60" customHeight="1" x14ac:dyDescent="0.35">
      <c r="A166" s="11" t="s">
        <v>830</v>
      </c>
      <c r="B166" s="1" t="s">
        <v>659</v>
      </c>
      <c r="C166" s="2" t="s">
        <v>35</v>
      </c>
      <c r="D166" s="3" t="s">
        <v>502</v>
      </c>
      <c r="E166" s="4" t="s">
        <v>18</v>
      </c>
      <c r="F166" s="4" t="s">
        <v>19</v>
      </c>
      <c r="G166" s="4" t="s">
        <v>20</v>
      </c>
      <c r="H166" s="4" t="s">
        <v>21</v>
      </c>
      <c r="I166" s="5" t="s">
        <v>21</v>
      </c>
      <c r="J166" s="1" t="s">
        <v>831</v>
      </c>
      <c r="K166" s="1" t="s">
        <v>832</v>
      </c>
      <c r="L166" s="1" t="s">
        <v>833</v>
      </c>
      <c r="M166" s="4" t="str">
        <f t="shared" si="0"/>
        <v>Outstanding</v>
      </c>
      <c r="N166" s="13" t="s">
        <v>21</v>
      </c>
    </row>
    <row r="167" spans="1:14" ht="60" customHeight="1" x14ac:dyDescent="0.35">
      <c r="A167" s="11" t="s">
        <v>834</v>
      </c>
      <c r="B167" s="1" t="s">
        <v>835</v>
      </c>
      <c r="C167" s="2" t="s">
        <v>35</v>
      </c>
      <c r="D167" s="3" t="s">
        <v>502</v>
      </c>
      <c r="E167" s="4" t="s">
        <v>18</v>
      </c>
      <c r="F167" s="4" t="s">
        <v>19</v>
      </c>
      <c r="G167" s="4" t="s">
        <v>20</v>
      </c>
      <c r="H167" s="4" t="s">
        <v>21</v>
      </c>
      <c r="I167" s="5" t="s">
        <v>21</v>
      </c>
      <c r="J167" s="1" t="s">
        <v>836</v>
      </c>
      <c r="K167" s="1" t="s">
        <v>766</v>
      </c>
      <c r="L167" s="1" t="s">
        <v>837</v>
      </c>
      <c r="M167" s="4" t="str">
        <f t="shared" si="0"/>
        <v>Outstanding</v>
      </c>
      <c r="N167" s="13" t="s">
        <v>21</v>
      </c>
    </row>
    <row r="168" spans="1:14" ht="60" customHeight="1" x14ac:dyDescent="0.35">
      <c r="A168" s="11" t="s">
        <v>838</v>
      </c>
      <c r="B168" s="1" t="s">
        <v>839</v>
      </c>
      <c r="C168" s="2" t="s">
        <v>163</v>
      </c>
      <c r="D168" s="3" t="s">
        <v>502</v>
      </c>
      <c r="E168" s="4" t="s">
        <v>18</v>
      </c>
      <c r="F168" s="4" t="s">
        <v>19</v>
      </c>
      <c r="G168" s="4" t="s">
        <v>20</v>
      </c>
      <c r="H168" s="4" t="s">
        <v>21</v>
      </c>
      <c r="I168" s="5" t="s">
        <v>21</v>
      </c>
      <c r="J168" s="1" t="s">
        <v>840</v>
      </c>
      <c r="K168" s="1" t="s">
        <v>841</v>
      </c>
      <c r="L168" s="1" t="s">
        <v>842</v>
      </c>
      <c r="M168" s="4" t="str">
        <f t="shared" si="0"/>
        <v>Outstanding</v>
      </c>
      <c r="N168" s="13" t="s">
        <v>21</v>
      </c>
    </row>
    <row r="169" spans="1:14" ht="60" customHeight="1" x14ac:dyDescent="0.35">
      <c r="A169" s="11" t="s">
        <v>843</v>
      </c>
      <c r="B169" s="1" t="s">
        <v>844</v>
      </c>
      <c r="C169" s="2" t="s">
        <v>163</v>
      </c>
      <c r="D169" s="3" t="s">
        <v>502</v>
      </c>
      <c r="E169" s="4" t="s">
        <v>18</v>
      </c>
      <c r="F169" s="4" t="s">
        <v>19</v>
      </c>
      <c r="G169" s="4" t="s">
        <v>20</v>
      </c>
      <c r="H169" s="4" t="s">
        <v>21</v>
      </c>
      <c r="I169" s="5" t="s">
        <v>21</v>
      </c>
      <c r="J169" s="1" t="s">
        <v>845</v>
      </c>
      <c r="K169" s="1" t="s">
        <v>846</v>
      </c>
      <c r="L169" s="1" t="s">
        <v>847</v>
      </c>
      <c r="M169" s="4" t="str">
        <f t="shared" si="0"/>
        <v>Outstanding</v>
      </c>
      <c r="N169" s="13" t="s">
        <v>21</v>
      </c>
    </row>
    <row r="170" spans="1:14" ht="60" customHeight="1" x14ac:dyDescent="0.35">
      <c r="A170" s="11" t="s">
        <v>848</v>
      </c>
      <c r="B170" s="1" t="s">
        <v>849</v>
      </c>
      <c r="C170" s="2" t="s">
        <v>35</v>
      </c>
      <c r="D170" s="3" t="s">
        <v>502</v>
      </c>
      <c r="E170" s="4" t="s">
        <v>18</v>
      </c>
      <c r="F170" s="4" t="s">
        <v>19</v>
      </c>
      <c r="G170" s="4" t="s">
        <v>20</v>
      </c>
      <c r="H170" s="4" t="s">
        <v>21</v>
      </c>
      <c r="I170" s="5" t="s">
        <v>21</v>
      </c>
      <c r="J170" s="1" t="s">
        <v>850</v>
      </c>
      <c r="K170" s="1" t="s">
        <v>851</v>
      </c>
      <c r="L170" s="1" t="s">
        <v>852</v>
      </c>
      <c r="M170" s="4" t="str">
        <f t="shared" si="0"/>
        <v>Outstanding</v>
      </c>
      <c r="N170" s="13" t="s">
        <v>21</v>
      </c>
    </row>
    <row r="171" spans="1:14" ht="60" customHeight="1" x14ac:dyDescent="0.35">
      <c r="A171" s="11" t="s">
        <v>853</v>
      </c>
      <c r="B171" s="1" t="s">
        <v>854</v>
      </c>
      <c r="C171" s="2" t="s">
        <v>35</v>
      </c>
      <c r="D171" s="3" t="s">
        <v>502</v>
      </c>
      <c r="E171" s="4" t="s">
        <v>18</v>
      </c>
      <c r="F171" s="4" t="s">
        <v>19</v>
      </c>
      <c r="G171" s="4" t="s">
        <v>20</v>
      </c>
      <c r="H171" s="4" t="s">
        <v>21</v>
      </c>
      <c r="I171" s="5" t="s">
        <v>21</v>
      </c>
      <c r="J171" s="1" t="s">
        <v>855</v>
      </c>
      <c r="K171" s="1" t="s">
        <v>856</v>
      </c>
      <c r="L171" s="1" t="s">
        <v>857</v>
      </c>
      <c r="M171" s="4" t="str">
        <f t="shared" si="0"/>
        <v>Outstanding</v>
      </c>
      <c r="N171" s="13" t="s">
        <v>21</v>
      </c>
    </row>
    <row r="172" spans="1:14" ht="60" customHeight="1" x14ac:dyDescent="0.35">
      <c r="A172" s="11" t="s">
        <v>858</v>
      </c>
      <c r="B172" s="1" t="s">
        <v>859</v>
      </c>
      <c r="C172" s="2" t="s">
        <v>35</v>
      </c>
      <c r="D172" s="3" t="s">
        <v>502</v>
      </c>
      <c r="E172" s="4" t="s">
        <v>18</v>
      </c>
      <c r="F172" s="4" t="s">
        <v>19</v>
      </c>
      <c r="G172" s="4" t="s">
        <v>20</v>
      </c>
      <c r="H172" s="4" t="s">
        <v>21</v>
      </c>
      <c r="I172" s="5" t="s">
        <v>21</v>
      </c>
      <c r="J172" s="1" t="s">
        <v>860</v>
      </c>
      <c r="K172" s="1" t="s">
        <v>861</v>
      </c>
      <c r="L172" s="1" t="s">
        <v>862</v>
      </c>
      <c r="M172" s="4" t="str">
        <f t="shared" si="0"/>
        <v>Outstanding</v>
      </c>
      <c r="N172" s="13" t="s">
        <v>21</v>
      </c>
    </row>
    <row r="173" spans="1:14" ht="60" customHeight="1" x14ac:dyDescent="0.35">
      <c r="A173" s="11" t="s">
        <v>863</v>
      </c>
      <c r="B173" s="1" t="s">
        <v>864</v>
      </c>
      <c r="C173" s="2" t="s">
        <v>35</v>
      </c>
      <c r="D173" s="3" t="s">
        <v>502</v>
      </c>
      <c r="E173" s="4" t="s">
        <v>18</v>
      </c>
      <c r="F173" s="4" t="s">
        <v>19</v>
      </c>
      <c r="G173" s="4" t="s">
        <v>20</v>
      </c>
      <c r="H173" s="4" t="s">
        <v>21</v>
      </c>
      <c r="I173" s="5" t="s">
        <v>21</v>
      </c>
      <c r="J173" s="1" t="s">
        <v>865</v>
      </c>
      <c r="K173" s="1" t="s">
        <v>866</v>
      </c>
      <c r="L173" s="1" t="s">
        <v>867</v>
      </c>
      <c r="M173" s="4" t="str">
        <f t="shared" si="0"/>
        <v>Outstanding</v>
      </c>
      <c r="N173" s="13" t="s">
        <v>21</v>
      </c>
    </row>
    <row r="174" spans="1:14" ht="60" customHeight="1" x14ac:dyDescent="0.35">
      <c r="A174" s="11" t="s">
        <v>868</v>
      </c>
      <c r="B174" s="1" t="s">
        <v>869</v>
      </c>
      <c r="C174" s="2" t="s">
        <v>35</v>
      </c>
      <c r="D174" s="3" t="s">
        <v>502</v>
      </c>
      <c r="E174" s="4" t="s">
        <v>18</v>
      </c>
      <c r="F174" s="4" t="s">
        <v>19</v>
      </c>
      <c r="G174" s="4" t="s">
        <v>20</v>
      </c>
      <c r="H174" s="4" t="s">
        <v>21</v>
      </c>
      <c r="I174" s="5" t="s">
        <v>21</v>
      </c>
      <c r="J174" s="1" t="s">
        <v>870</v>
      </c>
      <c r="K174" s="1" t="s">
        <v>871</v>
      </c>
      <c r="L174" s="1" t="s">
        <v>872</v>
      </c>
      <c r="M174" s="4" t="str">
        <f t="shared" si="0"/>
        <v>Outstanding</v>
      </c>
      <c r="N174" s="13" t="s">
        <v>21</v>
      </c>
    </row>
    <row r="175" spans="1:14" ht="60" customHeight="1" x14ac:dyDescent="0.35">
      <c r="A175" s="11" t="s">
        <v>873</v>
      </c>
      <c r="B175" s="1" t="s">
        <v>874</v>
      </c>
      <c r="C175" s="2" t="s">
        <v>35</v>
      </c>
      <c r="D175" s="3" t="s">
        <v>502</v>
      </c>
      <c r="E175" s="4" t="s">
        <v>18</v>
      </c>
      <c r="F175" s="4" t="s">
        <v>19</v>
      </c>
      <c r="G175" s="4" t="s">
        <v>20</v>
      </c>
      <c r="H175" s="4" t="s">
        <v>21</v>
      </c>
      <c r="I175" s="5" t="s">
        <v>21</v>
      </c>
      <c r="J175" s="1" t="s">
        <v>875</v>
      </c>
      <c r="K175" s="1" t="s">
        <v>876</v>
      </c>
      <c r="L175" s="1" t="s">
        <v>877</v>
      </c>
      <c r="M175" s="4" t="str">
        <f t="shared" si="0"/>
        <v>Outstanding</v>
      </c>
      <c r="N175" s="13" t="s">
        <v>21</v>
      </c>
    </row>
    <row r="176" spans="1:14" ht="60" customHeight="1" x14ac:dyDescent="0.35">
      <c r="A176" s="11" t="s">
        <v>878</v>
      </c>
      <c r="B176" s="1" t="s">
        <v>879</v>
      </c>
      <c r="C176" s="2" t="s">
        <v>35</v>
      </c>
      <c r="D176" s="3" t="s">
        <v>502</v>
      </c>
      <c r="E176" s="4" t="s">
        <v>18</v>
      </c>
      <c r="F176" s="4" t="s">
        <v>19</v>
      </c>
      <c r="G176" s="4" t="s">
        <v>20</v>
      </c>
      <c r="H176" s="4" t="s">
        <v>21</v>
      </c>
      <c r="I176" s="5" t="s">
        <v>21</v>
      </c>
      <c r="J176" s="1" t="s">
        <v>880</v>
      </c>
      <c r="K176" s="1" t="s">
        <v>881</v>
      </c>
      <c r="L176" s="1" t="s">
        <v>882</v>
      </c>
      <c r="M176" s="4" t="str">
        <f t="shared" si="0"/>
        <v>Outstanding</v>
      </c>
      <c r="N176" s="13" t="s">
        <v>21</v>
      </c>
    </row>
    <row r="177" spans="1:14" ht="60" customHeight="1" x14ac:dyDescent="0.35">
      <c r="A177" s="11" t="s">
        <v>883</v>
      </c>
      <c r="B177" s="1" t="s">
        <v>884</v>
      </c>
      <c r="C177" s="2" t="s">
        <v>35</v>
      </c>
      <c r="D177" s="3" t="s">
        <v>502</v>
      </c>
      <c r="E177" s="4" t="s">
        <v>18</v>
      </c>
      <c r="F177" s="4" t="s">
        <v>19</v>
      </c>
      <c r="G177" s="4" t="s">
        <v>20</v>
      </c>
      <c r="H177" s="4" t="s">
        <v>21</v>
      </c>
      <c r="I177" s="5" t="s">
        <v>21</v>
      </c>
      <c r="J177" s="1" t="s">
        <v>885</v>
      </c>
      <c r="K177" s="1" t="s">
        <v>886</v>
      </c>
      <c r="L177" s="1" t="s">
        <v>887</v>
      </c>
      <c r="M177" s="4" t="str">
        <f t="shared" si="0"/>
        <v>Outstanding</v>
      </c>
      <c r="N177" s="13" t="s">
        <v>21</v>
      </c>
    </row>
    <row r="178" spans="1:14" ht="60" customHeight="1" x14ac:dyDescent="0.35">
      <c r="A178" s="11" t="s">
        <v>888</v>
      </c>
      <c r="B178" s="1" t="s">
        <v>889</v>
      </c>
      <c r="C178" s="2" t="s">
        <v>35</v>
      </c>
      <c r="D178" s="3" t="s">
        <v>502</v>
      </c>
      <c r="E178" s="4" t="s">
        <v>18</v>
      </c>
      <c r="F178" s="4" t="s">
        <v>19</v>
      </c>
      <c r="G178" s="4" t="s">
        <v>20</v>
      </c>
      <c r="H178" s="4" t="s">
        <v>21</v>
      </c>
      <c r="I178" s="5" t="s">
        <v>21</v>
      </c>
      <c r="J178" s="1" t="s">
        <v>890</v>
      </c>
      <c r="K178" s="1" t="s">
        <v>891</v>
      </c>
      <c r="L178" s="1" t="s">
        <v>892</v>
      </c>
      <c r="M178" s="4" t="str">
        <f t="shared" si="0"/>
        <v>Outstanding</v>
      </c>
      <c r="N178" s="13" t="s">
        <v>21</v>
      </c>
    </row>
    <row r="179" spans="1:14" ht="60" customHeight="1" x14ac:dyDescent="0.35">
      <c r="A179" s="11" t="s">
        <v>893</v>
      </c>
      <c r="B179" s="1" t="s">
        <v>894</v>
      </c>
      <c r="C179" s="2" t="s">
        <v>35</v>
      </c>
      <c r="D179" s="3" t="s">
        <v>502</v>
      </c>
      <c r="E179" s="4" t="s">
        <v>18</v>
      </c>
      <c r="F179" s="4" t="s">
        <v>19</v>
      </c>
      <c r="G179" s="4" t="s">
        <v>20</v>
      </c>
      <c r="H179" s="4" t="s">
        <v>21</v>
      </c>
      <c r="I179" s="5" t="s">
        <v>21</v>
      </c>
      <c r="J179" s="1" t="s">
        <v>895</v>
      </c>
      <c r="K179" s="1" t="s">
        <v>891</v>
      </c>
      <c r="L179" s="1" t="s">
        <v>896</v>
      </c>
      <c r="M179" s="4" t="str">
        <f t="shared" si="0"/>
        <v>Outstanding</v>
      </c>
      <c r="N179" s="13" t="s">
        <v>21</v>
      </c>
    </row>
    <row r="180" spans="1:14" ht="60" customHeight="1" x14ac:dyDescent="0.35">
      <c r="A180" s="11" t="s">
        <v>897</v>
      </c>
      <c r="B180" s="1" t="s">
        <v>898</v>
      </c>
      <c r="C180" s="2" t="s">
        <v>35</v>
      </c>
      <c r="D180" s="3" t="s">
        <v>502</v>
      </c>
      <c r="E180" s="4" t="s">
        <v>18</v>
      </c>
      <c r="F180" s="4" t="s">
        <v>19</v>
      </c>
      <c r="G180" s="4" t="s">
        <v>20</v>
      </c>
      <c r="H180" s="4" t="s">
        <v>21</v>
      </c>
      <c r="I180" s="5" t="s">
        <v>21</v>
      </c>
      <c r="J180" s="1" t="s">
        <v>899</v>
      </c>
      <c r="K180" s="1" t="s">
        <v>900</v>
      </c>
      <c r="L180" s="1" t="s">
        <v>901</v>
      </c>
      <c r="M180" s="4" t="str">
        <f t="shared" si="0"/>
        <v>Outstanding</v>
      </c>
      <c r="N180" s="13" t="s">
        <v>21</v>
      </c>
    </row>
    <row r="181" spans="1:14" ht="60" customHeight="1" x14ac:dyDescent="0.35">
      <c r="A181" s="11" t="s">
        <v>902</v>
      </c>
      <c r="B181" s="1" t="s">
        <v>903</v>
      </c>
      <c r="C181" s="2" t="s">
        <v>35</v>
      </c>
      <c r="D181" s="3" t="s">
        <v>502</v>
      </c>
      <c r="E181" s="4" t="s">
        <v>18</v>
      </c>
      <c r="F181" s="4" t="s">
        <v>19</v>
      </c>
      <c r="G181" s="4" t="s">
        <v>20</v>
      </c>
      <c r="H181" s="4" t="s">
        <v>21</v>
      </c>
      <c r="I181" s="5" t="s">
        <v>21</v>
      </c>
      <c r="J181" s="1" t="s">
        <v>904</v>
      </c>
      <c r="K181" s="1" t="s">
        <v>905</v>
      </c>
      <c r="L181" s="1" t="s">
        <v>906</v>
      </c>
      <c r="M181" s="4" t="str">
        <f t="shared" si="0"/>
        <v>Outstanding</v>
      </c>
      <c r="N181" s="13" t="s">
        <v>21</v>
      </c>
    </row>
    <row r="182" spans="1:14" ht="60" customHeight="1" x14ac:dyDescent="0.35">
      <c r="A182" s="11" t="s">
        <v>907</v>
      </c>
      <c r="B182" s="1" t="s">
        <v>908</v>
      </c>
      <c r="C182" s="2" t="s">
        <v>35</v>
      </c>
      <c r="D182" s="3" t="s">
        <v>502</v>
      </c>
      <c r="E182" s="4" t="s">
        <v>18</v>
      </c>
      <c r="F182" s="4" t="s">
        <v>19</v>
      </c>
      <c r="G182" s="4" t="s">
        <v>20</v>
      </c>
      <c r="H182" s="4" t="s">
        <v>21</v>
      </c>
      <c r="I182" s="5" t="s">
        <v>21</v>
      </c>
      <c r="J182" s="1" t="s">
        <v>909</v>
      </c>
      <c r="K182" s="1" t="s">
        <v>910</v>
      </c>
      <c r="L182" s="1" t="s">
        <v>911</v>
      </c>
      <c r="M182" s="4" t="str">
        <f t="shared" si="0"/>
        <v>Outstanding</v>
      </c>
      <c r="N182" s="13" t="s">
        <v>21</v>
      </c>
    </row>
    <row r="183" spans="1:14" ht="60" customHeight="1" x14ac:dyDescent="0.35">
      <c r="A183" s="11" t="s">
        <v>912</v>
      </c>
      <c r="B183" s="1" t="s">
        <v>913</v>
      </c>
      <c r="C183" s="2" t="s">
        <v>35</v>
      </c>
      <c r="D183" s="3" t="s">
        <v>502</v>
      </c>
      <c r="E183" s="4" t="s">
        <v>18</v>
      </c>
      <c r="F183" s="4" t="s">
        <v>19</v>
      </c>
      <c r="G183" s="4" t="s">
        <v>20</v>
      </c>
      <c r="H183" s="4" t="s">
        <v>21</v>
      </c>
      <c r="I183" s="5" t="s">
        <v>21</v>
      </c>
      <c r="J183" s="1" t="s">
        <v>914</v>
      </c>
      <c r="K183" s="1" t="s">
        <v>915</v>
      </c>
      <c r="L183" s="1" t="s">
        <v>916</v>
      </c>
      <c r="M183" s="4" t="str">
        <f t="shared" si="0"/>
        <v>Outstanding</v>
      </c>
      <c r="N183" s="13" t="s">
        <v>21</v>
      </c>
    </row>
    <row r="184" spans="1:14" ht="60" customHeight="1" x14ac:dyDescent="0.35">
      <c r="A184" s="11" t="s">
        <v>917</v>
      </c>
      <c r="B184" s="1" t="s">
        <v>918</v>
      </c>
      <c r="C184" s="2" t="s">
        <v>35</v>
      </c>
      <c r="D184" s="3" t="s">
        <v>502</v>
      </c>
      <c r="E184" s="4" t="s">
        <v>18</v>
      </c>
      <c r="F184" s="4" t="s">
        <v>19</v>
      </c>
      <c r="G184" s="4" t="s">
        <v>20</v>
      </c>
      <c r="H184" s="4" t="s">
        <v>21</v>
      </c>
      <c r="I184" s="5" t="s">
        <v>21</v>
      </c>
      <c r="J184" s="1" t="s">
        <v>919</v>
      </c>
      <c r="K184" s="1" t="s">
        <v>920</v>
      </c>
      <c r="L184" s="1" t="s">
        <v>921</v>
      </c>
      <c r="M184" s="4" t="str">
        <f t="shared" si="0"/>
        <v>Outstanding</v>
      </c>
      <c r="N184" s="13" t="s">
        <v>21</v>
      </c>
    </row>
    <row r="185" spans="1:14" ht="60" customHeight="1" x14ac:dyDescent="0.35">
      <c r="A185" s="11" t="s">
        <v>922</v>
      </c>
      <c r="B185" s="1" t="s">
        <v>923</v>
      </c>
      <c r="C185" s="2" t="s">
        <v>35</v>
      </c>
      <c r="D185" s="3" t="s">
        <v>502</v>
      </c>
      <c r="E185" s="4" t="s">
        <v>18</v>
      </c>
      <c r="F185" s="4" t="s">
        <v>19</v>
      </c>
      <c r="G185" s="4" t="s">
        <v>20</v>
      </c>
      <c r="H185" s="4" t="s">
        <v>21</v>
      </c>
      <c r="I185" s="5" t="s">
        <v>21</v>
      </c>
      <c r="J185" s="1" t="s">
        <v>924</v>
      </c>
      <c r="K185" s="1" t="s">
        <v>925</v>
      </c>
      <c r="L185" s="1" t="s">
        <v>926</v>
      </c>
      <c r="M185" s="4" t="str">
        <f t="shared" si="0"/>
        <v>Outstanding</v>
      </c>
      <c r="N185" s="13" t="s">
        <v>21</v>
      </c>
    </row>
    <row r="186" spans="1:14" ht="60" customHeight="1" x14ac:dyDescent="0.35">
      <c r="A186" s="11" t="s">
        <v>927</v>
      </c>
      <c r="B186" s="1" t="s">
        <v>928</v>
      </c>
      <c r="C186" s="2" t="s">
        <v>35</v>
      </c>
      <c r="D186" s="3" t="s">
        <v>502</v>
      </c>
      <c r="E186" s="4" t="s">
        <v>18</v>
      </c>
      <c r="F186" s="4" t="s">
        <v>19</v>
      </c>
      <c r="G186" s="4" t="s">
        <v>20</v>
      </c>
      <c r="H186" s="4" t="s">
        <v>21</v>
      </c>
      <c r="I186" s="5" t="s">
        <v>21</v>
      </c>
      <c r="J186" s="1" t="s">
        <v>929</v>
      </c>
      <c r="K186" s="1" t="s">
        <v>930</v>
      </c>
      <c r="L186" s="1" t="s">
        <v>931</v>
      </c>
      <c r="M186" s="4" t="str">
        <f t="shared" si="0"/>
        <v>Outstanding</v>
      </c>
      <c r="N186" s="13" t="s">
        <v>21</v>
      </c>
    </row>
    <row r="187" spans="1:14" ht="60" customHeight="1" x14ac:dyDescent="0.35">
      <c r="A187" s="11" t="s">
        <v>932</v>
      </c>
      <c r="B187" s="1" t="s">
        <v>933</v>
      </c>
      <c r="C187" s="2" t="s">
        <v>35</v>
      </c>
      <c r="D187" s="3" t="s">
        <v>502</v>
      </c>
      <c r="E187" s="4" t="s">
        <v>18</v>
      </c>
      <c r="F187" s="4" t="s">
        <v>19</v>
      </c>
      <c r="G187" s="4" t="s">
        <v>20</v>
      </c>
      <c r="H187" s="4" t="s">
        <v>21</v>
      </c>
      <c r="I187" s="5" t="s">
        <v>21</v>
      </c>
      <c r="J187" s="1" t="s">
        <v>934</v>
      </c>
      <c r="K187" s="1" t="s">
        <v>930</v>
      </c>
      <c r="L187" s="1" t="s">
        <v>935</v>
      </c>
      <c r="M187" s="4" t="str">
        <f t="shared" si="0"/>
        <v>Outstanding</v>
      </c>
      <c r="N187" s="13" t="s">
        <v>21</v>
      </c>
    </row>
    <row r="188" spans="1:14" ht="60" customHeight="1" x14ac:dyDescent="0.35">
      <c r="A188" s="11" t="s">
        <v>936</v>
      </c>
      <c r="B188" s="1" t="s">
        <v>937</v>
      </c>
      <c r="C188" s="2" t="s">
        <v>35</v>
      </c>
      <c r="D188" s="3" t="s">
        <v>502</v>
      </c>
      <c r="E188" s="4" t="s">
        <v>18</v>
      </c>
      <c r="F188" s="4" t="s">
        <v>19</v>
      </c>
      <c r="G188" s="4" t="s">
        <v>20</v>
      </c>
      <c r="H188" s="4" t="s">
        <v>21</v>
      </c>
      <c r="I188" s="5" t="s">
        <v>21</v>
      </c>
      <c r="J188" s="1" t="s">
        <v>938</v>
      </c>
      <c r="K188" s="1" t="s">
        <v>939</v>
      </c>
      <c r="L188" s="1" t="s">
        <v>940</v>
      </c>
      <c r="M188" s="4" t="str">
        <f t="shared" si="0"/>
        <v>Outstanding</v>
      </c>
      <c r="N188" s="13" t="s">
        <v>21</v>
      </c>
    </row>
    <row r="189" spans="1:14" ht="60" customHeight="1" x14ac:dyDescent="0.35">
      <c r="A189" s="11" t="s">
        <v>941</v>
      </c>
      <c r="B189" s="1" t="s">
        <v>942</v>
      </c>
      <c r="C189" s="2" t="s">
        <v>35</v>
      </c>
      <c r="D189" s="3" t="s">
        <v>502</v>
      </c>
      <c r="E189" s="4" t="s">
        <v>18</v>
      </c>
      <c r="F189" s="4" t="s">
        <v>19</v>
      </c>
      <c r="G189" s="4" t="s">
        <v>20</v>
      </c>
      <c r="H189" s="4" t="s">
        <v>21</v>
      </c>
      <c r="I189" s="5" t="s">
        <v>21</v>
      </c>
      <c r="J189" s="1" t="s">
        <v>943</v>
      </c>
      <c r="K189" s="1" t="s">
        <v>944</v>
      </c>
      <c r="L189" s="1" t="s">
        <v>945</v>
      </c>
      <c r="M189" s="4" t="str">
        <f t="shared" si="0"/>
        <v>Outstanding</v>
      </c>
      <c r="N189" s="13" t="s">
        <v>21</v>
      </c>
    </row>
    <row r="190" spans="1:14" ht="60" customHeight="1" x14ac:dyDescent="0.35">
      <c r="A190" s="11" t="s">
        <v>946</v>
      </c>
      <c r="B190" s="1" t="s">
        <v>947</v>
      </c>
      <c r="C190" s="2" t="s">
        <v>35</v>
      </c>
      <c r="D190" s="3" t="s">
        <v>502</v>
      </c>
      <c r="E190" s="4" t="s">
        <v>18</v>
      </c>
      <c r="F190" s="4" t="s">
        <v>19</v>
      </c>
      <c r="G190" s="4" t="s">
        <v>20</v>
      </c>
      <c r="H190" s="4" t="s">
        <v>21</v>
      </c>
      <c r="I190" s="5" t="s">
        <v>21</v>
      </c>
      <c r="J190" s="1" t="s">
        <v>948</v>
      </c>
      <c r="K190" s="1" t="s">
        <v>949</v>
      </c>
      <c r="L190" s="1" t="s">
        <v>950</v>
      </c>
      <c r="M190" s="4" t="str">
        <f t="shared" si="0"/>
        <v>Outstanding</v>
      </c>
      <c r="N190" s="13" t="s">
        <v>21</v>
      </c>
    </row>
    <row r="191" spans="1:14" ht="60" customHeight="1" x14ac:dyDescent="0.35">
      <c r="A191" s="11" t="s">
        <v>951</v>
      </c>
      <c r="B191" s="1" t="s">
        <v>952</v>
      </c>
      <c r="C191" s="2" t="s">
        <v>35</v>
      </c>
      <c r="D191" s="3" t="s">
        <v>502</v>
      </c>
      <c r="E191" s="4" t="s">
        <v>18</v>
      </c>
      <c r="F191" s="4" t="s">
        <v>19</v>
      </c>
      <c r="G191" s="4" t="s">
        <v>20</v>
      </c>
      <c r="H191" s="4" t="s">
        <v>21</v>
      </c>
      <c r="I191" s="5" t="s">
        <v>21</v>
      </c>
      <c r="J191" s="1" t="s">
        <v>953</v>
      </c>
      <c r="K191" s="1" t="s">
        <v>954</v>
      </c>
      <c r="L191" s="1" t="s">
        <v>955</v>
      </c>
      <c r="M191" s="4" t="str">
        <f t="shared" si="0"/>
        <v>Outstanding</v>
      </c>
      <c r="N191" s="13" t="s">
        <v>21</v>
      </c>
    </row>
    <row r="192" spans="1:14" ht="60" customHeight="1" x14ac:dyDescent="0.35">
      <c r="A192" s="11" t="s">
        <v>956</v>
      </c>
      <c r="B192" s="1" t="s">
        <v>957</v>
      </c>
      <c r="C192" s="2" t="s">
        <v>35</v>
      </c>
      <c r="D192" s="3" t="s">
        <v>502</v>
      </c>
      <c r="E192" s="4" t="s">
        <v>18</v>
      </c>
      <c r="F192" s="4" t="s">
        <v>19</v>
      </c>
      <c r="G192" s="4" t="s">
        <v>20</v>
      </c>
      <c r="H192" s="4" t="s">
        <v>21</v>
      </c>
      <c r="I192" s="5" t="s">
        <v>21</v>
      </c>
      <c r="J192" s="1" t="s">
        <v>958</v>
      </c>
      <c r="K192" s="1" t="s">
        <v>959</v>
      </c>
      <c r="L192" s="1" t="s">
        <v>960</v>
      </c>
      <c r="M192" s="4" t="str">
        <f t="shared" si="0"/>
        <v>Outstanding</v>
      </c>
      <c r="N192" s="13" t="s">
        <v>21</v>
      </c>
    </row>
    <row r="193" spans="1:14" ht="60" customHeight="1" x14ac:dyDescent="0.35">
      <c r="A193" s="11" t="s">
        <v>961</v>
      </c>
      <c r="B193" s="1" t="s">
        <v>962</v>
      </c>
      <c r="C193" s="2" t="s">
        <v>35</v>
      </c>
      <c r="D193" s="3" t="s">
        <v>502</v>
      </c>
      <c r="E193" s="4" t="s">
        <v>18</v>
      </c>
      <c r="F193" s="4" t="s">
        <v>19</v>
      </c>
      <c r="G193" s="4" t="s">
        <v>20</v>
      </c>
      <c r="H193" s="4" t="s">
        <v>21</v>
      </c>
      <c r="I193" s="5" t="s">
        <v>21</v>
      </c>
      <c r="J193" s="1" t="s">
        <v>963</v>
      </c>
      <c r="K193" s="1" t="s">
        <v>964</v>
      </c>
      <c r="L193" s="1" t="s">
        <v>965</v>
      </c>
      <c r="M193" s="4" t="str">
        <f t="shared" si="0"/>
        <v>Outstanding</v>
      </c>
      <c r="N193" s="13" t="s">
        <v>21</v>
      </c>
    </row>
    <row r="194" spans="1:14" ht="60" customHeight="1" x14ac:dyDescent="0.35">
      <c r="A194" s="11" t="s">
        <v>966</v>
      </c>
      <c r="B194" s="1" t="s">
        <v>967</v>
      </c>
      <c r="C194" s="2" t="s">
        <v>35</v>
      </c>
      <c r="D194" s="3" t="s">
        <v>502</v>
      </c>
      <c r="E194" s="4" t="s">
        <v>18</v>
      </c>
      <c r="F194" s="4" t="s">
        <v>19</v>
      </c>
      <c r="G194" s="4" t="s">
        <v>20</v>
      </c>
      <c r="H194" s="4" t="s">
        <v>21</v>
      </c>
      <c r="I194" s="5" t="s">
        <v>21</v>
      </c>
      <c r="J194" s="1" t="s">
        <v>968</v>
      </c>
      <c r="K194" s="1" t="s">
        <v>969</v>
      </c>
      <c r="L194" s="1" t="s">
        <v>970</v>
      </c>
      <c r="M194" s="4" t="str">
        <f t="shared" si="0"/>
        <v>Outstanding</v>
      </c>
      <c r="N194" s="13" t="s">
        <v>21</v>
      </c>
    </row>
    <row r="195" spans="1:14" ht="60" customHeight="1" x14ac:dyDescent="0.35">
      <c r="A195" s="11" t="s">
        <v>971</v>
      </c>
      <c r="B195" s="1" t="s">
        <v>972</v>
      </c>
      <c r="C195" s="2" t="s">
        <v>35</v>
      </c>
      <c r="D195" s="3" t="s">
        <v>502</v>
      </c>
      <c r="E195" s="4" t="s">
        <v>18</v>
      </c>
      <c r="F195" s="4" t="s">
        <v>19</v>
      </c>
      <c r="G195" s="4" t="s">
        <v>20</v>
      </c>
      <c r="H195" s="4" t="s">
        <v>21</v>
      </c>
      <c r="I195" s="5" t="s">
        <v>21</v>
      </c>
      <c r="J195" s="1" t="s">
        <v>973</v>
      </c>
      <c r="K195" s="1" t="s">
        <v>974</v>
      </c>
      <c r="L195" s="1" t="s">
        <v>975</v>
      </c>
      <c r="M195" s="4" t="str">
        <f t="shared" si="0"/>
        <v>Outstanding</v>
      </c>
      <c r="N195" s="13" t="s">
        <v>21</v>
      </c>
    </row>
    <row r="196" spans="1:14" ht="60" customHeight="1" x14ac:dyDescent="0.35">
      <c r="A196" s="11" t="s">
        <v>976</v>
      </c>
      <c r="B196" s="1" t="s">
        <v>977</v>
      </c>
      <c r="C196" s="2" t="s">
        <v>35</v>
      </c>
      <c r="D196" s="3" t="s">
        <v>502</v>
      </c>
      <c r="E196" s="4" t="s">
        <v>18</v>
      </c>
      <c r="F196" s="4" t="s">
        <v>19</v>
      </c>
      <c r="G196" s="4" t="s">
        <v>20</v>
      </c>
      <c r="H196" s="4" t="s">
        <v>21</v>
      </c>
      <c r="I196" s="5" t="s">
        <v>21</v>
      </c>
      <c r="J196" s="1" t="s">
        <v>978</v>
      </c>
      <c r="K196" s="1" t="s">
        <v>979</v>
      </c>
      <c r="L196" s="1" t="s">
        <v>980</v>
      </c>
      <c r="M196" s="4" t="str">
        <f t="shared" si="0"/>
        <v>Outstanding</v>
      </c>
      <c r="N196" s="13" t="s">
        <v>21</v>
      </c>
    </row>
    <row r="197" spans="1:14" ht="60" customHeight="1" x14ac:dyDescent="0.35">
      <c r="A197" s="11" t="s">
        <v>981</v>
      </c>
      <c r="B197" s="1" t="s">
        <v>982</v>
      </c>
      <c r="C197" s="2" t="s">
        <v>35</v>
      </c>
      <c r="D197" s="3" t="s">
        <v>502</v>
      </c>
      <c r="E197" s="4" t="s">
        <v>18</v>
      </c>
      <c r="F197" s="4" t="s">
        <v>19</v>
      </c>
      <c r="G197" s="4" t="s">
        <v>20</v>
      </c>
      <c r="H197" s="4" t="s">
        <v>21</v>
      </c>
      <c r="I197" s="5" t="s">
        <v>21</v>
      </c>
      <c r="J197" s="1" t="s">
        <v>983</v>
      </c>
      <c r="K197" s="1" t="s">
        <v>984</v>
      </c>
      <c r="L197" s="1" t="s">
        <v>985</v>
      </c>
      <c r="M197" s="4" t="str">
        <f t="shared" si="0"/>
        <v>Outstanding</v>
      </c>
      <c r="N197" s="13" t="s">
        <v>21</v>
      </c>
    </row>
    <row r="198" spans="1:14" ht="60" customHeight="1" x14ac:dyDescent="0.35">
      <c r="A198" s="11" t="s">
        <v>986</v>
      </c>
      <c r="B198" s="1" t="s">
        <v>987</v>
      </c>
      <c r="C198" s="2" t="s">
        <v>163</v>
      </c>
      <c r="D198" s="3" t="s">
        <v>502</v>
      </c>
      <c r="E198" s="4" t="s">
        <v>18</v>
      </c>
      <c r="F198" s="4" t="s">
        <v>19</v>
      </c>
      <c r="G198" s="4" t="s">
        <v>20</v>
      </c>
      <c r="H198" s="4" t="s">
        <v>21</v>
      </c>
      <c r="I198" s="5" t="s">
        <v>21</v>
      </c>
      <c r="J198" s="1" t="s">
        <v>988</v>
      </c>
      <c r="K198" s="1" t="s">
        <v>671</v>
      </c>
      <c r="L198" s="1" t="s">
        <v>989</v>
      </c>
      <c r="M198" s="4" t="str">
        <f t="shared" si="0"/>
        <v>Outstanding</v>
      </c>
      <c r="N198" s="13" t="s">
        <v>21</v>
      </c>
    </row>
    <row r="199" spans="1:14" ht="60" customHeight="1" x14ac:dyDescent="0.35">
      <c r="A199" s="11" t="s">
        <v>990</v>
      </c>
      <c r="B199" s="1" t="s">
        <v>991</v>
      </c>
      <c r="C199" s="2" t="s">
        <v>35</v>
      </c>
      <c r="D199" s="3" t="s">
        <v>502</v>
      </c>
      <c r="E199" s="4" t="s">
        <v>18</v>
      </c>
      <c r="F199" s="4" t="s">
        <v>19</v>
      </c>
      <c r="G199" s="4" t="s">
        <v>20</v>
      </c>
      <c r="H199" s="4" t="s">
        <v>21</v>
      </c>
      <c r="I199" s="5" t="s">
        <v>21</v>
      </c>
      <c r="J199" s="1" t="s">
        <v>992</v>
      </c>
      <c r="K199" s="1" t="s">
        <v>993</v>
      </c>
      <c r="L199" s="1" t="s">
        <v>994</v>
      </c>
      <c r="M199" s="4" t="str">
        <f t="shared" si="0"/>
        <v>Outstanding</v>
      </c>
      <c r="N199" s="13" t="s">
        <v>21</v>
      </c>
    </row>
    <row r="200" spans="1:14" ht="60" customHeight="1" x14ac:dyDescent="0.35">
      <c r="A200" s="11" t="s">
        <v>995</v>
      </c>
      <c r="B200" s="1" t="s">
        <v>996</v>
      </c>
      <c r="C200" s="2" t="s">
        <v>35</v>
      </c>
      <c r="D200" s="3" t="s">
        <v>502</v>
      </c>
      <c r="E200" s="4" t="s">
        <v>18</v>
      </c>
      <c r="F200" s="4" t="s">
        <v>19</v>
      </c>
      <c r="G200" s="4" t="s">
        <v>20</v>
      </c>
      <c r="H200" s="4" t="s">
        <v>21</v>
      </c>
      <c r="I200" s="5" t="s">
        <v>21</v>
      </c>
      <c r="J200" s="1" t="s">
        <v>997</v>
      </c>
      <c r="K200" s="1" t="s">
        <v>606</v>
      </c>
      <c r="L200" s="1" t="s">
        <v>998</v>
      </c>
      <c r="M200" s="4" t="str">
        <f t="shared" si="0"/>
        <v>Outstanding</v>
      </c>
      <c r="N200" s="13" t="s">
        <v>21</v>
      </c>
    </row>
    <row r="201" spans="1:14" ht="60" customHeight="1" x14ac:dyDescent="0.35">
      <c r="A201" s="11" t="s">
        <v>999</v>
      </c>
      <c r="B201" s="1" t="s">
        <v>1000</v>
      </c>
      <c r="C201" s="2" t="s">
        <v>35</v>
      </c>
      <c r="D201" s="3" t="s">
        <v>502</v>
      </c>
      <c r="E201" s="4" t="s">
        <v>18</v>
      </c>
      <c r="F201" s="4" t="s">
        <v>19</v>
      </c>
      <c r="G201" s="4" t="s">
        <v>20</v>
      </c>
      <c r="H201" s="4" t="s">
        <v>21</v>
      </c>
      <c r="I201" s="5" t="s">
        <v>21</v>
      </c>
      <c r="J201" s="1" t="s">
        <v>1001</v>
      </c>
      <c r="K201" s="1" t="s">
        <v>1002</v>
      </c>
      <c r="L201" s="1" t="s">
        <v>1003</v>
      </c>
      <c r="M201" s="4" t="str">
        <f t="shared" si="0"/>
        <v>Outstanding</v>
      </c>
      <c r="N201" s="13" t="s">
        <v>21</v>
      </c>
    </row>
    <row r="202" spans="1:14" ht="60" customHeight="1" x14ac:dyDescent="0.35">
      <c r="A202" s="11" t="s">
        <v>1004</v>
      </c>
      <c r="B202" s="1" t="s">
        <v>1005</v>
      </c>
      <c r="C202" s="2" t="s">
        <v>35</v>
      </c>
      <c r="D202" s="3" t="s">
        <v>502</v>
      </c>
      <c r="E202" s="4" t="s">
        <v>18</v>
      </c>
      <c r="F202" s="4" t="s">
        <v>19</v>
      </c>
      <c r="G202" s="4" t="s">
        <v>20</v>
      </c>
      <c r="H202" s="4" t="s">
        <v>21</v>
      </c>
      <c r="I202" s="5" t="s">
        <v>21</v>
      </c>
      <c r="J202" s="1" t="s">
        <v>1006</v>
      </c>
      <c r="K202" s="1" t="s">
        <v>1007</v>
      </c>
      <c r="L202" s="1" t="s">
        <v>1008</v>
      </c>
      <c r="M202" s="4" t="str">
        <f t="shared" si="0"/>
        <v>Outstanding</v>
      </c>
      <c r="N202" s="13" t="s">
        <v>21</v>
      </c>
    </row>
    <row r="203" spans="1:14" ht="60" customHeight="1" x14ac:dyDescent="0.35">
      <c r="A203" s="11" t="s">
        <v>1009</v>
      </c>
      <c r="B203" s="1" t="s">
        <v>1010</v>
      </c>
      <c r="C203" s="2" t="s">
        <v>35</v>
      </c>
      <c r="D203" s="3" t="s">
        <v>1011</v>
      </c>
      <c r="E203" s="4" t="s">
        <v>18</v>
      </c>
      <c r="F203" s="4" t="s">
        <v>19</v>
      </c>
      <c r="G203" s="4" t="s">
        <v>20</v>
      </c>
      <c r="H203" s="4" t="s">
        <v>21</v>
      </c>
      <c r="I203" s="5" t="s">
        <v>21</v>
      </c>
      <c r="J203" s="1" t="s">
        <v>1012</v>
      </c>
      <c r="K203" s="1" t="s">
        <v>1013</v>
      </c>
      <c r="L203" s="1" t="s">
        <v>1014</v>
      </c>
      <c r="M203" s="4" t="str">
        <f t="shared" si="0"/>
        <v>Outstanding</v>
      </c>
      <c r="N203" s="13" t="s">
        <v>21</v>
      </c>
    </row>
    <row r="204" spans="1:14" ht="60" customHeight="1" x14ac:dyDescent="0.35">
      <c r="A204" s="11" t="s">
        <v>1015</v>
      </c>
      <c r="B204" s="1" t="s">
        <v>1016</v>
      </c>
      <c r="C204" s="2" t="s">
        <v>35</v>
      </c>
      <c r="D204" s="3" t="s">
        <v>1011</v>
      </c>
      <c r="E204" s="4" t="s">
        <v>18</v>
      </c>
      <c r="F204" s="4" t="s">
        <v>19</v>
      </c>
      <c r="G204" s="4" t="s">
        <v>20</v>
      </c>
      <c r="H204" s="4" t="s">
        <v>21</v>
      </c>
      <c r="I204" s="5" t="s">
        <v>21</v>
      </c>
      <c r="J204" s="1" t="s">
        <v>1017</v>
      </c>
      <c r="K204" s="1" t="s">
        <v>1018</v>
      </c>
      <c r="L204" s="1" t="s">
        <v>1019</v>
      </c>
      <c r="M204" s="4" t="str">
        <f t="shared" si="0"/>
        <v>Outstanding</v>
      </c>
      <c r="N204" s="13" t="s">
        <v>21</v>
      </c>
    </row>
    <row r="205" spans="1:14" ht="60" customHeight="1" x14ac:dyDescent="0.35">
      <c r="A205" s="11" t="s">
        <v>1020</v>
      </c>
      <c r="B205" s="1" t="s">
        <v>1021</v>
      </c>
      <c r="C205" s="2" t="s">
        <v>35</v>
      </c>
      <c r="D205" s="3" t="s">
        <v>1011</v>
      </c>
      <c r="E205" s="4" t="s">
        <v>18</v>
      </c>
      <c r="F205" s="4" t="s">
        <v>19</v>
      </c>
      <c r="G205" s="4" t="s">
        <v>20</v>
      </c>
      <c r="H205" s="4" t="s">
        <v>21</v>
      </c>
      <c r="I205" s="5" t="s">
        <v>21</v>
      </c>
      <c r="J205" s="1" t="s">
        <v>1022</v>
      </c>
      <c r="K205" s="1" t="s">
        <v>1023</v>
      </c>
      <c r="L205" s="1" t="s">
        <v>1024</v>
      </c>
      <c r="M205" s="4" t="str">
        <f t="shared" si="0"/>
        <v>Outstanding</v>
      </c>
      <c r="N205" s="13" t="s">
        <v>21</v>
      </c>
    </row>
    <row r="206" spans="1:14" ht="60" customHeight="1" x14ac:dyDescent="0.35">
      <c r="A206" s="11" t="s">
        <v>1025</v>
      </c>
      <c r="B206" s="1" t="s">
        <v>1026</v>
      </c>
      <c r="C206" s="2" t="s">
        <v>35</v>
      </c>
      <c r="D206" s="3" t="s">
        <v>1011</v>
      </c>
      <c r="E206" s="4" t="s">
        <v>18</v>
      </c>
      <c r="F206" s="4" t="s">
        <v>19</v>
      </c>
      <c r="G206" s="4" t="s">
        <v>20</v>
      </c>
      <c r="H206" s="4" t="s">
        <v>21</v>
      </c>
      <c r="I206" s="5" t="s">
        <v>21</v>
      </c>
      <c r="J206" s="1" t="s">
        <v>1027</v>
      </c>
      <c r="K206" s="1" t="s">
        <v>1028</v>
      </c>
      <c r="L206" s="1" t="s">
        <v>1029</v>
      </c>
      <c r="M206" s="4" t="str">
        <f t="shared" si="0"/>
        <v>Outstanding</v>
      </c>
      <c r="N206" s="13" t="s">
        <v>21</v>
      </c>
    </row>
    <row r="207" spans="1:14" ht="60" customHeight="1" x14ac:dyDescent="0.35">
      <c r="A207" s="11" t="s">
        <v>1030</v>
      </c>
      <c r="B207" s="1" t="s">
        <v>1031</v>
      </c>
      <c r="C207" s="2" t="s">
        <v>35</v>
      </c>
      <c r="D207" s="3" t="s">
        <v>1011</v>
      </c>
      <c r="E207" s="4" t="s">
        <v>18</v>
      </c>
      <c r="F207" s="4" t="s">
        <v>19</v>
      </c>
      <c r="G207" s="4" t="s">
        <v>20</v>
      </c>
      <c r="H207" s="4" t="s">
        <v>21</v>
      </c>
      <c r="I207" s="5" t="s">
        <v>21</v>
      </c>
      <c r="J207" s="1" t="s">
        <v>1032</v>
      </c>
      <c r="K207" s="1" t="s">
        <v>1033</v>
      </c>
      <c r="L207" s="1" t="s">
        <v>1034</v>
      </c>
      <c r="M207" s="4" t="str">
        <f t="shared" si="0"/>
        <v>Outstanding</v>
      </c>
      <c r="N207" s="13" t="s">
        <v>21</v>
      </c>
    </row>
    <row r="208" spans="1:14" ht="60" customHeight="1" x14ac:dyDescent="0.35">
      <c r="A208" s="11" t="s">
        <v>1035</v>
      </c>
      <c r="B208" s="1" t="s">
        <v>1036</v>
      </c>
      <c r="C208" s="2" t="s">
        <v>35</v>
      </c>
      <c r="D208" s="3" t="s">
        <v>1011</v>
      </c>
      <c r="E208" s="4" t="s">
        <v>18</v>
      </c>
      <c r="F208" s="4" t="s">
        <v>19</v>
      </c>
      <c r="G208" s="4" t="s">
        <v>20</v>
      </c>
      <c r="H208" s="4" t="s">
        <v>21</v>
      </c>
      <c r="I208" s="5" t="s">
        <v>21</v>
      </c>
      <c r="J208" s="1" t="s">
        <v>1037</v>
      </c>
      <c r="K208" s="1" t="s">
        <v>1038</v>
      </c>
      <c r="L208" s="1" t="s">
        <v>1039</v>
      </c>
      <c r="M208" s="4" t="str">
        <f t="shared" si="0"/>
        <v>Outstanding</v>
      </c>
      <c r="N208" s="13" t="s">
        <v>21</v>
      </c>
    </row>
    <row r="209" spans="1:14" ht="60" customHeight="1" x14ac:dyDescent="0.35">
      <c r="A209" s="11" t="s">
        <v>1040</v>
      </c>
      <c r="B209" s="1" t="s">
        <v>1041</v>
      </c>
      <c r="C209" s="2" t="s">
        <v>35</v>
      </c>
      <c r="D209" s="3" t="s">
        <v>1011</v>
      </c>
      <c r="E209" s="4" t="s">
        <v>18</v>
      </c>
      <c r="F209" s="4" t="s">
        <v>19</v>
      </c>
      <c r="G209" s="4" t="s">
        <v>20</v>
      </c>
      <c r="H209" s="4" t="s">
        <v>21</v>
      </c>
      <c r="I209" s="5" t="s">
        <v>21</v>
      </c>
      <c r="J209" s="1" t="s">
        <v>1042</v>
      </c>
      <c r="K209" s="1" t="s">
        <v>1043</v>
      </c>
      <c r="L209" s="1" t="s">
        <v>1044</v>
      </c>
      <c r="M209" s="4" t="str">
        <f t="shared" si="0"/>
        <v>Outstanding</v>
      </c>
      <c r="N209" s="13" t="s">
        <v>21</v>
      </c>
    </row>
    <row r="210" spans="1:14" ht="60" customHeight="1" x14ac:dyDescent="0.35">
      <c r="A210" s="11" t="s">
        <v>1045</v>
      </c>
      <c r="B210" s="1" t="s">
        <v>1046</v>
      </c>
      <c r="C210" s="2" t="s">
        <v>35</v>
      </c>
      <c r="D210" s="3" t="s">
        <v>1011</v>
      </c>
      <c r="E210" s="4" t="s">
        <v>18</v>
      </c>
      <c r="F210" s="4" t="s">
        <v>19</v>
      </c>
      <c r="G210" s="4" t="s">
        <v>20</v>
      </c>
      <c r="H210" s="4" t="s">
        <v>21</v>
      </c>
      <c r="I210" s="5" t="s">
        <v>21</v>
      </c>
      <c r="J210" s="1" t="s">
        <v>1047</v>
      </c>
      <c r="K210" s="1" t="s">
        <v>1048</v>
      </c>
      <c r="L210" s="1" t="s">
        <v>1049</v>
      </c>
      <c r="M210" s="4" t="str">
        <f t="shared" si="0"/>
        <v>Outstanding</v>
      </c>
      <c r="N210" s="13" t="s">
        <v>21</v>
      </c>
    </row>
    <row r="211" spans="1:14" ht="60" customHeight="1" x14ac:dyDescent="0.35">
      <c r="A211" s="11" t="s">
        <v>1050</v>
      </c>
      <c r="B211" s="1" t="s">
        <v>1051</v>
      </c>
      <c r="C211" s="2" t="s">
        <v>35</v>
      </c>
      <c r="D211" s="3" t="s">
        <v>1011</v>
      </c>
      <c r="E211" s="4" t="s">
        <v>18</v>
      </c>
      <c r="F211" s="4" t="s">
        <v>19</v>
      </c>
      <c r="G211" s="4" t="s">
        <v>20</v>
      </c>
      <c r="H211" s="4" t="s">
        <v>21</v>
      </c>
      <c r="I211" s="5" t="s">
        <v>21</v>
      </c>
      <c r="J211" s="1" t="s">
        <v>1052</v>
      </c>
      <c r="K211" s="1" t="s">
        <v>1053</v>
      </c>
      <c r="L211" s="1" t="s">
        <v>1054</v>
      </c>
      <c r="M211" s="4" t="str">
        <f t="shared" si="0"/>
        <v>Outstanding</v>
      </c>
      <c r="N211" s="13" t="s">
        <v>21</v>
      </c>
    </row>
    <row r="212" spans="1:14" ht="60" customHeight="1" x14ac:dyDescent="0.35">
      <c r="A212" s="11" t="s">
        <v>1055</v>
      </c>
      <c r="B212" s="1" t="s">
        <v>1056</v>
      </c>
      <c r="C212" s="2" t="s">
        <v>35</v>
      </c>
      <c r="D212" s="3" t="s">
        <v>1011</v>
      </c>
      <c r="E212" s="4" t="s">
        <v>18</v>
      </c>
      <c r="F212" s="4" t="s">
        <v>19</v>
      </c>
      <c r="G212" s="4" t="s">
        <v>20</v>
      </c>
      <c r="H212" s="4" t="s">
        <v>21</v>
      </c>
      <c r="I212" s="5" t="s">
        <v>21</v>
      </c>
      <c r="J212" s="1" t="s">
        <v>1057</v>
      </c>
      <c r="K212" s="1" t="s">
        <v>1058</v>
      </c>
      <c r="L212" s="1" t="s">
        <v>1059</v>
      </c>
      <c r="M212" s="4" t="str">
        <f t="shared" si="0"/>
        <v>Outstanding</v>
      </c>
      <c r="N212" s="13" t="s">
        <v>21</v>
      </c>
    </row>
    <row r="213" spans="1:14" ht="60" customHeight="1" x14ac:dyDescent="0.35">
      <c r="A213" s="11" t="s">
        <v>1060</v>
      </c>
      <c r="B213" s="1" t="s">
        <v>1061</v>
      </c>
      <c r="C213" s="2" t="s">
        <v>35</v>
      </c>
      <c r="D213" s="3" t="s">
        <v>1011</v>
      </c>
      <c r="E213" s="4" t="s">
        <v>18</v>
      </c>
      <c r="F213" s="4" t="s">
        <v>19</v>
      </c>
      <c r="G213" s="4" t="s">
        <v>20</v>
      </c>
      <c r="H213" s="4" t="s">
        <v>21</v>
      </c>
      <c r="I213" s="5" t="s">
        <v>21</v>
      </c>
      <c r="J213" s="1" t="s">
        <v>1062</v>
      </c>
      <c r="K213" s="1" t="s">
        <v>1058</v>
      </c>
      <c r="L213" s="1" t="s">
        <v>1063</v>
      </c>
      <c r="M213" s="4" t="str">
        <f t="shared" si="0"/>
        <v>Outstanding</v>
      </c>
      <c r="N213" s="13" t="s">
        <v>21</v>
      </c>
    </row>
    <row r="214" spans="1:14" ht="60" customHeight="1" x14ac:dyDescent="0.35">
      <c r="A214" s="11" t="s">
        <v>1064</v>
      </c>
      <c r="B214" s="1" t="s">
        <v>1065</v>
      </c>
      <c r="C214" s="2" t="s">
        <v>35</v>
      </c>
      <c r="D214" s="3" t="s">
        <v>1011</v>
      </c>
      <c r="E214" s="4" t="s">
        <v>18</v>
      </c>
      <c r="F214" s="4" t="s">
        <v>19</v>
      </c>
      <c r="G214" s="4" t="s">
        <v>20</v>
      </c>
      <c r="H214" s="4" t="s">
        <v>21</v>
      </c>
      <c r="I214" s="5" t="s">
        <v>21</v>
      </c>
      <c r="J214" s="1" t="s">
        <v>1066</v>
      </c>
      <c r="K214" s="1" t="s">
        <v>1067</v>
      </c>
      <c r="L214" s="1" t="s">
        <v>1068</v>
      </c>
      <c r="M214" s="4" t="str">
        <f t="shared" si="0"/>
        <v>Outstanding</v>
      </c>
      <c r="N214" s="13" t="s">
        <v>21</v>
      </c>
    </row>
    <row r="215" spans="1:14" ht="60" customHeight="1" x14ac:dyDescent="0.35">
      <c r="A215" s="11" t="s">
        <v>1069</v>
      </c>
      <c r="B215" s="1" t="s">
        <v>1070</v>
      </c>
      <c r="C215" s="2" t="s">
        <v>163</v>
      </c>
      <c r="D215" s="3" t="s">
        <v>1011</v>
      </c>
      <c r="E215" s="4" t="s">
        <v>18</v>
      </c>
      <c r="F215" s="4" t="s">
        <v>19</v>
      </c>
      <c r="G215" s="4" t="s">
        <v>20</v>
      </c>
      <c r="H215" s="4" t="s">
        <v>21</v>
      </c>
      <c r="I215" s="5" t="s">
        <v>21</v>
      </c>
      <c r="J215" s="1" t="s">
        <v>1071</v>
      </c>
      <c r="K215" s="1" t="s">
        <v>1072</v>
      </c>
      <c r="L215" s="1" t="s">
        <v>1073</v>
      </c>
      <c r="M215" s="4" t="str">
        <f t="shared" si="0"/>
        <v>Outstanding</v>
      </c>
      <c r="N215" s="13" t="s">
        <v>21</v>
      </c>
    </row>
    <row r="216" spans="1:14" ht="60" customHeight="1" x14ac:dyDescent="0.35">
      <c r="A216" s="11" t="s">
        <v>1074</v>
      </c>
      <c r="B216" s="1" t="s">
        <v>1075</v>
      </c>
      <c r="C216" s="2" t="s">
        <v>35</v>
      </c>
      <c r="D216" s="3" t="s">
        <v>1011</v>
      </c>
      <c r="E216" s="4" t="s">
        <v>18</v>
      </c>
      <c r="F216" s="4" t="s">
        <v>19</v>
      </c>
      <c r="G216" s="4" t="s">
        <v>20</v>
      </c>
      <c r="H216" s="4" t="s">
        <v>21</v>
      </c>
      <c r="I216" s="5" t="s">
        <v>21</v>
      </c>
      <c r="J216" s="1" t="s">
        <v>1076</v>
      </c>
      <c r="K216" s="1" t="s">
        <v>1077</v>
      </c>
      <c r="L216" s="1" t="s">
        <v>1078</v>
      </c>
      <c r="M216" s="4" t="str">
        <f t="shared" si="0"/>
        <v>Outstanding</v>
      </c>
      <c r="N216" s="13" t="s">
        <v>21</v>
      </c>
    </row>
    <row r="217" spans="1:14" ht="60" customHeight="1" x14ac:dyDescent="0.35">
      <c r="A217" s="11" t="s">
        <v>1079</v>
      </c>
      <c r="B217" s="1" t="s">
        <v>1080</v>
      </c>
      <c r="C217" s="2" t="s">
        <v>35</v>
      </c>
      <c r="D217" s="3" t="s">
        <v>1011</v>
      </c>
      <c r="E217" s="4" t="s">
        <v>18</v>
      </c>
      <c r="F217" s="4" t="s">
        <v>19</v>
      </c>
      <c r="G217" s="4" t="s">
        <v>20</v>
      </c>
      <c r="H217" s="4" t="s">
        <v>21</v>
      </c>
      <c r="I217" s="5" t="s">
        <v>21</v>
      </c>
      <c r="J217" s="1" t="s">
        <v>1081</v>
      </c>
      <c r="K217" s="1" t="s">
        <v>1082</v>
      </c>
      <c r="L217" s="1" t="s">
        <v>1083</v>
      </c>
      <c r="M217" s="4" t="str">
        <f t="shared" si="0"/>
        <v>Outstanding</v>
      </c>
      <c r="N217" s="13" t="s">
        <v>21</v>
      </c>
    </row>
    <row r="218" spans="1:14" ht="60" customHeight="1" x14ac:dyDescent="0.35">
      <c r="A218" s="11" t="s">
        <v>1084</v>
      </c>
      <c r="B218" s="1" t="s">
        <v>1085</v>
      </c>
      <c r="C218" s="2" t="s">
        <v>35</v>
      </c>
      <c r="D218" s="3" t="s">
        <v>1011</v>
      </c>
      <c r="E218" s="4" t="s">
        <v>18</v>
      </c>
      <c r="F218" s="4" t="s">
        <v>19</v>
      </c>
      <c r="G218" s="4" t="s">
        <v>20</v>
      </c>
      <c r="H218" s="4" t="s">
        <v>21</v>
      </c>
      <c r="I218" s="5" t="s">
        <v>21</v>
      </c>
      <c r="J218" s="1" t="s">
        <v>1086</v>
      </c>
      <c r="K218" s="1" t="s">
        <v>1087</v>
      </c>
      <c r="L218" s="1" t="s">
        <v>1088</v>
      </c>
      <c r="M218" s="4" t="str">
        <f t="shared" si="0"/>
        <v>Outstanding</v>
      </c>
      <c r="N218" s="13" t="s">
        <v>21</v>
      </c>
    </row>
    <row r="219" spans="1:14" ht="60" customHeight="1" x14ac:dyDescent="0.35">
      <c r="A219" s="11" t="s">
        <v>1089</v>
      </c>
      <c r="B219" s="1" t="s">
        <v>1090</v>
      </c>
      <c r="C219" s="2" t="s">
        <v>35</v>
      </c>
      <c r="D219" s="3" t="s">
        <v>1011</v>
      </c>
      <c r="E219" s="4" t="s">
        <v>18</v>
      </c>
      <c r="F219" s="4" t="s">
        <v>19</v>
      </c>
      <c r="G219" s="4" t="s">
        <v>20</v>
      </c>
      <c r="H219" s="4" t="s">
        <v>21</v>
      </c>
      <c r="I219" s="5" t="s">
        <v>21</v>
      </c>
      <c r="J219" s="1" t="s">
        <v>1091</v>
      </c>
      <c r="K219" s="1" t="s">
        <v>1092</v>
      </c>
      <c r="L219" s="1" t="s">
        <v>1093</v>
      </c>
      <c r="M219" s="4" t="str">
        <f t="shared" si="0"/>
        <v>Outstanding</v>
      </c>
      <c r="N219" s="13" t="s">
        <v>21</v>
      </c>
    </row>
    <row r="220" spans="1:14" ht="60" customHeight="1" x14ac:dyDescent="0.35">
      <c r="A220" s="11" t="s">
        <v>1094</v>
      </c>
      <c r="B220" s="1" t="s">
        <v>1095</v>
      </c>
      <c r="C220" s="2" t="s">
        <v>35</v>
      </c>
      <c r="D220" s="3" t="s">
        <v>1011</v>
      </c>
      <c r="E220" s="4" t="s">
        <v>18</v>
      </c>
      <c r="F220" s="4" t="s">
        <v>19</v>
      </c>
      <c r="G220" s="4" t="s">
        <v>20</v>
      </c>
      <c r="H220" s="4" t="s">
        <v>21</v>
      </c>
      <c r="I220" s="5" t="s">
        <v>21</v>
      </c>
      <c r="J220" s="1" t="s">
        <v>1096</v>
      </c>
      <c r="K220" s="1" t="s">
        <v>1097</v>
      </c>
      <c r="L220" s="1" t="s">
        <v>1098</v>
      </c>
      <c r="M220" s="4" t="str">
        <f t="shared" si="0"/>
        <v>Outstanding</v>
      </c>
      <c r="N220" s="13" t="s">
        <v>21</v>
      </c>
    </row>
    <row r="221" spans="1:14" ht="60" customHeight="1" x14ac:dyDescent="0.35">
      <c r="A221" s="11" t="s">
        <v>1099</v>
      </c>
      <c r="B221" s="1" t="s">
        <v>1100</v>
      </c>
      <c r="C221" s="2" t="s">
        <v>35</v>
      </c>
      <c r="D221" s="3" t="s">
        <v>1011</v>
      </c>
      <c r="E221" s="4" t="s">
        <v>18</v>
      </c>
      <c r="F221" s="4" t="s">
        <v>19</v>
      </c>
      <c r="G221" s="4" t="s">
        <v>20</v>
      </c>
      <c r="H221" s="4" t="s">
        <v>21</v>
      </c>
      <c r="I221" s="5" t="s">
        <v>21</v>
      </c>
      <c r="J221" s="1" t="s">
        <v>1101</v>
      </c>
      <c r="K221" s="1" t="s">
        <v>1102</v>
      </c>
      <c r="L221" s="1" t="s">
        <v>1103</v>
      </c>
      <c r="M221" s="4" t="str">
        <f t="shared" si="0"/>
        <v>Outstanding</v>
      </c>
      <c r="N221" s="13" t="s">
        <v>21</v>
      </c>
    </row>
    <row r="222" spans="1:14" ht="60" customHeight="1" x14ac:dyDescent="0.35">
      <c r="A222" s="11" t="s">
        <v>1104</v>
      </c>
      <c r="B222" s="1" t="s">
        <v>1105</v>
      </c>
      <c r="C222" s="2" t="s">
        <v>35</v>
      </c>
      <c r="D222" s="3" t="s">
        <v>1011</v>
      </c>
      <c r="E222" s="4" t="s">
        <v>18</v>
      </c>
      <c r="F222" s="4" t="s">
        <v>19</v>
      </c>
      <c r="G222" s="4" t="s">
        <v>20</v>
      </c>
      <c r="H222" s="4" t="s">
        <v>21</v>
      </c>
      <c r="I222" s="5" t="s">
        <v>21</v>
      </c>
      <c r="J222" s="1" t="s">
        <v>1106</v>
      </c>
      <c r="K222" s="1" t="s">
        <v>1013</v>
      </c>
      <c r="L222" s="1" t="s">
        <v>1107</v>
      </c>
      <c r="M222" s="4" t="str">
        <f t="shared" si="0"/>
        <v>Outstanding</v>
      </c>
      <c r="N222" s="13" t="s">
        <v>21</v>
      </c>
    </row>
    <row r="223" spans="1:14" ht="60" customHeight="1" x14ac:dyDescent="0.35">
      <c r="A223" s="11" t="s">
        <v>1108</v>
      </c>
      <c r="B223" s="1" t="s">
        <v>1109</v>
      </c>
      <c r="C223" s="2" t="s">
        <v>35</v>
      </c>
      <c r="D223" s="3" t="s">
        <v>1011</v>
      </c>
      <c r="E223" s="4" t="s">
        <v>18</v>
      </c>
      <c r="F223" s="4" t="s">
        <v>19</v>
      </c>
      <c r="G223" s="4" t="s">
        <v>20</v>
      </c>
      <c r="H223" s="4" t="s">
        <v>21</v>
      </c>
      <c r="I223" s="5" t="s">
        <v>21</v>
      </c>
      <c r="J223" s="1" t="s">
        <v>1110</v>
      </c>
      <c r="K223" s="1" t="s">
        <v>1111</v>
      </c>
      <c r="L223" s="1" t="s">
        <v>1112</v>
      </c>
      <c r="M223" s="4" t="str">
        <f t="shared" si="0"/>
        <v>Outstanding</v>
      </c>
      <c r="N223" s="13" t="s">
        <v>21</v>
      </c>
    </row>
    <row r="224" spans="1:14" ht="60" customHeight="1" x14ac:dyDescent="0.35">
      <c r="A224" s="11" t="s">
        <v>1113</v>
      </c>
      <c r="B224" s="1" t="s">
        <v>1114</v>
      </c>
      <c r="C224" s="2" t="s">
        <v>35</v>
      </c>
      <c r="D224" s="3" t="s">
        <v>1011</v>
      </c>
      <c r="E224" s="4" t="s">
        <v>18</v>
      </c>
      <c r="F224" s="4" t="s">
        <v>19</v>
      </c>
      <c r="G224" s="4" t="s">
        <v>20</v>
      </c>
      <c r="H224" s="4" t="s">
        <v>21</v>
      </c>
      <c r="I224" s="5" t="s">
        <v>21</v>
      </c>
      <c r="J224" s="1" t="s">
        <v>1115</v>
      </c>
      <c r="K224" s="1" t="s">
        <v>1116</v>
      </c>
      <c r="L224" s="1" t="s">
        <v>1117</v>
      </c>
      <c r="M224" s="4" t="str">
        <f t="shared" si="0"/>
        <v>Outstanding</v>
      </c>
      <c r="N224" s="13" t="s">
        <v>21</v>
      </c>
    </row>
    <row r="225" spans="1:14" ht="60" customHeight="1" x14ac:dyDescent="0.35">
      <c r="A225" s="11" t="s">
        <v>1118</v>
      </c>
      <c r="B225" s="1" t="s">
        <v>1119</v>
      </c>
      <c r="C225" s="2" t="s">
        <v>35</v>
      </c>
      <c r="D225" s="3" t="s">
        <v>1011</v>
      </c>
      <c r="E225" s="4" t="s">
        <v>18</v>
      </c>
      <c r="F225" s="4" t="s">
        <v>19</v>
      </c>
      <c r="G225" s="4" t="s">
        <v>20</v>
      </c>
      <c r="H225" s="4" t="s">
        <v>21</v>
      </c>
      <c r="I225" s="5" t="s">
        <v>21</v>
      </c>
      <c r="J225" s="1" t="s">
        <v>1120</v>
      </c>
      <c r="K225" s="1" t="s">
        <v>1121</v>
      </c>
      <c r="L225" s="1" t="s">
        <v>1122</v>
      </c>
      <c r="M225" s="4" t="str">
        <f t="shared" si="0"/>
        <v>Outstanding</v>
      </c>
      <c r="N225" s="13" t="s">
        <v>21</v>
      </c>
    </row>
    <row r="226" spans="1:14" ht="60" customHeight="1" x14ac:dyDescent="0.35">
      <c r="A226" s="11" t="s">
        <v>1123</v>
      </c>
      <c r="B226" s="1" t="s">
        <v>1124</v>
      </c>
      <c r="C226" s="2" t="s">
        <v>35</v>
      </c>
      <c r="D226" s="3" t="s">
        <v>1011</v>
      </c>
      <c r="E226" s="4" t="s">
        <v>18</v>
      </c>
      <c r="F226" s="4" t="s">
        <v>19</v>
      </c>
      <c r="G226" s="4" t="s">
        <v>20</v>
      </c>
      <c r="H226" s="4" t="s">
        <v>21</v>
      </c>
      <c r="I226" s="5" t="s">
        <v>21</v>
      </c>
      <c r="J226" s="1" t="s">
        <v>1125</v>
      </c>
      <c r="K226" s="1" t="s">
        <v>1126</v>
      </c>
      <c r="L226" s="1" t="s">
        <v>1127</v>
      </c>
      <c r="M226" s="4" t="str">
        <f t="shared" si="0"/>
        <v>Outstanding</v>
      </c>
      <c r="N226" s="13" t="s">
        <v>21</v>
      </c>
    </row>
    <row r="227" spans="1:14" ht="60" customHeight="1" x14ac:dyDescent="0.35">
      <c r="A227" s="11" t="s">
        <v>1128</v>
      </c>
      <c r="B227" s="1" t="s">
        <v>1129</v>
      </c>
      <c r="C227" s="2" t="s">
        <v>35</v>
      </c>
      <c r="D227" s="3" t="s">
        <v>1011</v>
      </c>
      <c r="E227" s="4" t="s">
        <v>18</v>
      </c>
      <c r="F227" s="4" t="s">
        <v>19</v>
      </c>
      <c r="G227" s="4" t="s">
        <v>20</v>
      </c>
      <c r="H227" s="4" t="s">
        <v>21</v>
      </c>
      <c r="I227" s="5" t="s">
        <v>21</v>
      </c>
      <c r="J227" s="1" t="s">
        <v>1130</v>
      </c>
      <c r="K227" s="1" t="s">
        <v>1131</v>
      </c>
      <c r="L227" s="1" t="s">
        <v>1132</v>
      </c>
      <c r="M227" s="4" t="str">
        <f t="shared" si="0"/>
        <v>Outstanding</v>
      </c>
      <c r="N227" s="13" t="s">
        <v>21</v>
      </c>
    </row>
    <row r="228" spans="1:14" ht="60" customHeight="1" x14ac:dyDescent="0.35">
      <c r="A228" s="11" t="s">
        <v>1133</v>
      </c>
      <c r="B228" s="1" t="s">
        <v>1134</v>
      </c>
      <c r="C228" s="2" t="s">
        <v>35</v>
      </c>
      <c r="D228" s="3" t="s">
        <v>1011</v>
      </c>
      <c r="E228" s="4" t="s">
        <v>18</v>
      </c>
      <c r="F228" s="4" t="s">
        <v>19</v>
      </c>
      <c r="G228" s="4" t="s">
        <v>20</v>
      </c>
      <c r="H228" s="4" t="s">
        <v>21</v>
      </c>
      <c r="I228" s="5" t="s">
        <v>21</v>
      </c>
      <c r="J228" s="1" t="s">
        <v>1135</v>
      </c>
      <c r="K228" s="1" t="s">
        <v>1136</v>
      </c>
      <c r="L228" s="1" t="s">
        <v>1137</v>
      </c>
      <c r="M228" s="4" t="str">
        <f t="shared" si="0"/>
        <v>Outstanding</v>
      </c>
      <c r="N228" s="13" t="s">
        <v>21</v>
      </c>
    </row>
    <row r="229" spans="1:14" ht="60" customHeight="1" x14ac:dyDescent="0.35">
      <c r="A229" s="11" t="s">
        <v>1138</v>
      </c>
      <c r="B229" s="1" t="s">
        <v>1139</v>
      </c>
      <c r="C229" s="2" t="s">
        <v>35</v>
      </c>
      <c r="D229" s="3" t="s">
        <v>1011</v>
      </c>
      <c r="E229" s="4" t="s">
        <v>18</v>
      </c>
      <c r="F229" s="4" t="s">
        <v>19</v>
      </c>
      <c r="G229" s="4" t="s">
        <v>20</v>
      </c>
      <c r="H229" s="4" t="s">
        <v>21</v>
      </c>
      <c r="I229" s="5" t="s">
        <v>21</v>
      </c>
      <c r="J229" s="1" t="s">
        <v>1140</v>
      </c>
      <c r="K229" s="1" t="s">
        <v>1141</v>
      </c>
      <c r="L229" s="1" t="s">
        <v>1142</v>
      </c>
      <c r="M229" s="4" t="str">
        <f t="shared" si="0"/>
        <v>Outstanding</v>
      </c>
      <c r="N229" s="13" t="s">
        <v>21</v>
      </c>
    </row>
    <row r="230" spans="1:14" ht="60" customHeight="1" x14ac:dyDescent="0.35">
      <c r="A230" s="11" t="s">
        <v>1143</v>
      </c>
      <c r="B230" s="1" t="s">
        <v>1144</v>
      </c>
      <c r="C230" s="2" t="s">
        <v>35</v>
      </c>
      <c r="D230" s="3" t="s">
        <v>1011</v>
      </c>
      <c r="E230" s="4" t="s">
        <v>18</v>
      </c>
      <c r="F230" s="4" t="s">
        <v>19</v>
      </c>
      <c r="G230" s="4" t="s">
        <v>20</v>
      </c>
      <c r="H230" s="4" t="s">
        <v>21</v>
      </c>
      <c r="I230" s="5" t="s">
        <v>21</v>
      </c>
      <c r="J230" s="1" t="s">
        <v>1145</v>
      </c>
      <c r="K230" s="1" t="s">
        <v>1146</v>
      </c>
      <c r="L230" s="1" t="s">
        <v>1147</v>
      </c>
      <c r="M230" s="4" t="str">
        <f t="shared" si="0"/>
        <v>Outstanding</v>
      </c>
      <c r="N230" s="13" t="s">
        <v>21</v>
      </c>
    </row>
    <row r="231" spans="1:14" ht="60" customHeight="1" x14ac:dyDescent="0.35">
      <c r="A231" s="11" t="s">
        <v>1148</v>
      </c>
      <c r="B231" s="1" t="s">
        <v>1149</v>
      </c>
      <c r="C231" s="2" t="s">
        <v>35</v>
      </c>
      <c r="D231" s="3" t="s">
        <v>1011</v>
      </c>
      <c r="E231" s="4" t="s">
        <v>18</v>
      </c>
      <c r="F231" s="4" t="s">
        <v>19</v>
      </c>
      <c r="G231" s="4" t="s">
        <v>20</v>
      </c>
      <c r="H231" s="4" t="s">
        <v>21</v>
      </c>
      <c r="I231" s="5" t="s">
        <v>21</v>
      </c>
      <c r="J231" s="1" t="s">
        <v>1150</v>
      </c>
      <c r="K231" s="1" t="s">
        <v>1151</v>
      </c>
      <c r="L231" s="1" t="s">
        <v>1152</v>
      </c>
      <c r="M231" s="4" t="str">
        <f t="shared" si="0"/>
        <v>Outstanding</v>
      </c>
      <c r="N231" s="13" t="s">
        <v>21</v>
      </c>
    </row>
    <row r="232" spans="1:14" ht="60" customHeight="1" x14ac:dyDescent="0.35">
      <c r="A232" s="11" t="s">
        <v>1153</v>
      </c>
      <c r="B232" s="1" t="s">
        <v>1154</v>
      </c>
      <c r="C232" s="2" t="s">
        <v>35</v>
      </c>
      <c r="D232" s="3" t="s">
        <v>1011</v>
      </c>
      <c r="E232" s="4" t="s">
        <v>18</v>
      </c>
      <c r="F232" s="4" t="s">
        <v>19</v>
      </c>
      <c r="G232" s="4" t="s">
        <v>20</v>
      </c>
      <c r="H232" s="4" t="s">
        <v>21</v>
      </c>
      <c r="I232" s="5" t="s">
        <v>21</v>
      </c>
      <c r="J232" s="1" t="s">
        <v>1155</v>
      </c>
      <c r="K232" s="1" t="s">
        <v>1156</v>
      </c>
      <c r="L232" s="1" t="s">
        <v>1157</v>
      </c>
      <c r="M232" s="4" t="str">
        <f t="shared" si="0"/>
        <v>Outstanding</v>
      </c>
      <c r="N232" s="13" t="s">
        <v>21</v>
      </c>
    </row>
    <row r="233" spans="1:14" ht="60" customHeight="1" x14ac:dyDescent="0.35">
      <c r="A233" s="11" t="s">
        <v>1158</v>
      </c>
      <c r="B233" s="1" t="s">
        <v>1159</v>
      </c>
      <c r="C233" s="2" t="s">
        <v>35</v>
      </c>
      <c r="D233" s="3" t="s">
        <v>1011</v>
      </c>
      <c r="E233" s="4" t="s">
        <v>18</v>
      </c>
      <c r="F233" s="4" t="s">
        <v>19</v>
      </c>
      <c r="G233" s="4" t="s">
        <v>20</v>
      </c>
      <c r="H233" s="4" t="s">
        <v>21</v>
      </c>
      <c r="I233" s="5" t="s">
        <v>21</v>
      </c>
      <c r="J233" s="1" t="s">
        <v>1160</v>
      </c>
      <c r="K233" s="1" t="s">
        <v>1161</v>
      </c>
      <c r="L233" s="1" t="s">
        <v>1162</v>
      </c>
      <c r="M233" s="4" t="str">
        <f t="shared" si="0"/>
        <v>Outstanding</v>
      </c>
      <c r="N233" s="13" t="s">
        <v>21</v>
      </c>
    </row>
    <row r="234" spans="1:14" ht="60" customHeight="1" x14ac:dyDescent="0.35">
      <c r="A234" s="11" t="s">
        <v>1163</v>
      </c>
      <c r="B234" s="1" t="s">
        <v>1164</v>
      </c>
      <c r="C234" s="2" t="s">
        <v>35</v>
      </c>
      <c r="D234" s="3" t="s">
        <v>1011</v>
      </c>
      <c r="E234" s="4" t="s">
        <v>18</v>
      </c>
      <c r="F234" s="4" t="s">
        <v>19</v>
      </c>
      <c r="G234" s="4" t="s">
        <v>20</v>
      </c>
      <c r="H234" s="4" t="s">
        <v>21</v>
      </c>
      <c r="I234" s="5" t="s">
        <v>21</v>
      </c>
      <c r="J234" s="1" t="s">
        <v>1165</v>
      </c>
      <c r="K234" s="1" t="s">
        <v>1166</v>
      </c>
      <c r="L234" s="1" t="s">
        <v>1167</v>
      </c>
      <c r="M234" s="4" t="str">
        <f t="shared" si="0"/>
        <v>Outstanding</v>
      </c>
      <c r="N234" s="13" t="s">
        <v>21</v>
      </c>
    </row>
    <row r="235" spans="1:14" ht="60" customHeight="1" x14ac:dyDescent="0.35">
      <c r="A235" s="11" t="s">
        <v>1168</v>
      </c>
      <c r="B235" s="1" t="s">
        <v>1169</v>
      </c>
      <c r="C235" s="2" t="s">
        <v>35</v>
      </c>
      <c r="D235" s="3" t="s">
        <v>1011</v>
      </c>
      <c r="E235" s="4" t="s">
        <v>18</v>
      </c>
      <c r="F235" s="4" t="s">
        <v>19</v>
      </c>
      <c r="G235" s="4" t="s">
        <v>20</v>
      </c>
      <c r="H235" s="4" t="s">
        <v>21</v>
      </c>
      <c r="I235" s="5" t="s">
        <v>21</v>
      </c>
      <c r="J235" s="1" t="s">
        <v>1170</v>
      </c>
      <c r="K235" s="1" t="s">
        <v>1171</v>
      </c>
      <c r="L235" s="1" t="s">
        <v>1172</v>
      </c>
      <c r="M235" s="4" t="str">
        <f t="shared" si="0"/>
        <v>Outstanding</v>
      </c>
      <c r="N235" s="13" t="s">
        <v>21</v>
      </c>
    </row>
    <row r="236" spans="1:14" ht="60" customHeight="1" x14ac:dyDescent="0.35">
      <c r="A236" s="11" t="s">
        <v>1173</v>
      </c>
      <c r="B236" s="1" t="s">
        <v>1174</v>
      </c>
      <c r="C236" s="2" t="s">
        <v>35</v>
      </c>
      <c r="D236" s="3" t="s">
        <v>1011</v>
      </c>
      <c r="E236" s="4" t="s">
        <v>18</v>
      </c>
      <c r="F236" s="4" t="s">
        <v>19</v>
      </c>
      <c r="G236" s="4" t="s">
        <v>20</v>
      </c>
      <c r="H236" s="4" t="s">
        <v>21</v>
      </c>
      <c r="I236" s="5" t="s">
        <v>21</v>
      </c>
      <c r="J236" s="1" t="s">
        <v>1175</v>
      </c>
      <c r="K236" s="1" t="s">
        <v>1176</v>
      </c>
      <c r="L236" s="1" t="s">
        <v>1177</v>
      </c>
      <c r="M236" s="4" t="str">
        <f t="shared" si="0"/>
        <v>Outstanding</v>
      </c>
      <c r="N236" s="13" t="s">
        <v>21</v>
      </c>
    </row>
    <row r="237" spans="1:14" ht="60" customHeight="1" x14ac:dyDescent="0.35">
      <c r="A237" s="11" t="s">
        <v>1178</v>
      </c>
      <c r="B237" s="1" t="s">
        <v>1179</v>
      </c>
      <c r="C237" s="2" t="s">
        <v>35</v>
      </c>
      <c r="D237" s="3" t="s">
        <v>1011</v>
      </c>
      <c r="E237" s="4" t="s">
        <v>18</v>
      </c>
      <c r="F237" s="4" t="s">
        <v>19</v>
      </c>
      <c r="G237" s="4" t="s">
        <v>20</v>
      </c>
      <c r="H237" s="4" t="s">
        <v>21</v>
      </c>
      <c r="I237" s="5" t="s">
        <v>21</v>
      </c>
      <c r="J237" s="1" t="s">
        <v>1180</v>
      </c>
      <c r="K237" s="1" t="s">
        <v>1181</v>
      </c>
      <c r="L237" s="1" t="s">
        <v>1182</v>
      </c>
      <c r="M237" s="4" t="str">
        <f t="shared" si="0"/>
        <v>Outstanding</v>
      </c>
      <c r="N237" s="13" t="s">
        <v>21</v>
      </c>
    </row>
    <row r="238" spans="1:14" ht="60" customHeight="1" x14ac:dyDescent="0.35">
      <c r="A238" s="11" t="s">
        <v>1183</v>
      </c>
      <c r="B238" s="1" t="s">
        <v>1184</v>
      </c>
      <c r="C238" s="2" t="s">
        <v>35</v>
      </c>
      <c r="D238" s="3" t="s">
        <v>1011</v>
      </c>
      <c r="E238" s="4" t="s">
        <v>18</v>
      </c>
      <c r="F238" s="4" t="s">
        <v>19</v>
      </c>
      <c r="G238" s="4" t="s">
        <v>20</v>
      </c>
      <c r="H238" s="4" t="s">
        <v>21</v>
      </c>
      <c r="I238" s="5" t="s">
        <v>21</v>
      </c>
      <c r="J238" s="1" t="s">
        <v>1185</v>
      </c>
      <c r="K238" s="1" t="s">
        <v>1186</v>
      </c>
      <c r="L238" s="1" t="s">
        <v>1187</v>
      </c>
      <c r="M238" s="4" t="str">
        <f t="shared" si="0"/>
        <v>Outstanding</v>
      </c>
      <c r="N238" s="13" t="s">
        <v>21</v>
      </c>
    </row>
    <row r="239" spans="1:14" ht="60" customHeight="1" x14ac:dyDescent="0.35">
      <c r="A239" s="11" t="s">
        <v>1188</v>
      </c>
      <c r="B239" s="1" t="s">
        <v>1189</v>
      </c>
      <c r="C239" s="2" t="s">
        <v>35</v>
      </c>
      <c r="D239" s="3" t="s">
        <v>1011</v>
      </c>
      <c r="E239" s="4" t="s">
        <v>18</v>
      </c>
      <c r="F239" s="4" t="s">
        <v>19</v>
      </c>
      <c r="G239" s="4" t="s">
        <v>20</v>
      </c>
      <c r="H239" s="4" t="s">
        <v>21</v>
      </c>
      <c r="I239" s="5" t="s">
        <v>21</v>
      </c>
      <c r="J239" s="1" t="s">
        <v>1190</v>
      </c>
      <c r="K239" s="1" t="s">
        <v>1191</v>
      </c>
      <c r="L239" s="1" t="s">
        <v>1192</v>
      </c>
      <c r="M239" s="4" t="str">
        <f t="shared" si="0"/>
        <v>Outstanding</v>
      </c>
      <c r="N239" s="13" t="s">
        <v>21</v>
      </c>
    </row>
    <row r="240" spans="1:14" ht="60" customHeight="1" x14ac:dyDescent="0.35">
      <c r="A240" s="11" t="s">
        <v>1193</v>
      </c>
      <c r="B240" s="1" t="s">
        <v>1194</v>
      </c>
      <c r="C240" s="2" t="s">
        <v>35</v>
      </c>
      <c r="D240" s="3" t="s">
        <v>1011</v>
      </c>
      <c r="E240" s="4" t="s">
        <v>18</v>
      </c>
      <c r="F240" s="4" t="s">
        <v>19</v>
      </c>
      <c r="G240" s="4" t="s">
        <v>20</v>
      </c>
      <c r="H240" s="4" t="s">
        <v>21</v>
      </c>
      <c r="I240" s="5" t="s">
        <v>21</v>
      </c>
      <c r="J240" s="1" t="s">
        <v>1195</v>
      </c>
      <c r="K240" s="1" t="s">
        <v>1196</v>
      </c>
      <c r="L240" s="1" t="s">
        <v>1197</v>
      </c>
      <c r="M240" s="4" t="str">
        <f t="shared" si="0"/>
        <v>Outstanding</v>
      </c>
      <c r="N240" s="13" t="s">
        <v>21</v>
      </c>
    </row>
    <row r="241" spans="1:14" ht="60" customHeight="1" x14ac:dyDescent="0.35">
      <c r="A241" s="11" t="s">
        <v>1198</v>
      </c>
      <c r="B241" s="1" t="s">
        <v>1199</v>
      </c>
      <c r="C241" s="2" t="s">
        <v>35</v>
      </c>
      <c r="D241" s="3" t="s">
        <v>1011</v>
      </c>
      <c r="E241" s="4" t="s">
        <v>18</v>
      </c>
      <c r="F241" s="4" t="s">
        <v>19</v>
      </c>
      <c r="G241" s="4" t="s">
        <v>20</v>
      </c>
      <c r="H241" s="4" t="s">
        <v>21</v>
      </c>
      <c r="I241" s="5" t="s">
        <v>21</v>
      </c>
      <c r="J241" s="1" t="s">
        <v>1200</v>
      </c>
      <c r="K241" s="1" t="s">
        <v>1201</v>
      </c>
      <c r="L241" s="1" t="s">
        <v>1202</v>
      </c>
      <c r="M241" s="4" t="str">
        <f t="shared" si="0"/>
        <v>Outstanding</v>
      </c>
      <c r="N241" s="13" t="s">
        <v>21</v>
      </c>
    </row>
    <row r="242" spans="1:14" ht="60" customHeight="1" x14ac:dyDescent="0.35">
      <c r="A242" s="11" t="s">
        <v>1203</v>
      </c>
      <c r="B242" s="1" t="s">
        <v>1204</v>
      </c>
      <c r="C242" s="2" t="s">
        <v>16</v>
      </c>
      <c r="D242" s="3" t="s">
        <v>1011</v>
      </c>
      <c r="E242" s="4" t="s">
        <v>18</v>
      </c>
      <c r="F242" s="4" t="s">
        <v>19</v>
      </c>
      <c r="G242" s="4" t="s">
        <v>20</v>
      </c>
      <c r="H242" s="4" t="s">
        <v>21</v>
      </c>
      <c r="I242" s="5" t="s">
        <v>21</v>
      </c>
      <c r="J242" s="1" t="s">
        <v>1205</v>
      </c>
      <c r="K242" s="1" t="s">
        <v>1206</v>
      </c>
      <c r="L242" s="1" t="s">
        <v>1207</v>
      </c>
      <c r="M242" s="4" t="str">
        <f t="shared" si="0"/>
        <v>Outstanding</v>
      </c>
      <c r="N242" s="13" t="s">
        <v>21</v>
      </c>
    </row>
    <row r="243" spans="1:14" ht="60" customHeight="1" x14ac:dyDescent="0.35">
      <c r="A243" s="11" t="s">
        <v>1208</v>
      </c>
      <c r="B243" s="1" t="s">
        <v>1209</v>
      </c>
      <c r="C243" s="2" t="s">
        <v>35</v>
      </c>
      <c r="D243" s="3" t="s">
        <v>1011</v>
      </c>
      <c r="E243" s="4" t="s">
        <v>18</v>
      </c>
      <c r="F243" s="4" t="s">
        <v>19</v>
      </c>
      <c r="G243" s="4" t="s">
        <v>20</v>
      </c>
      <c r="H243" s="4" t="s">
        <v>21</v>
      </c>
      <c r="I243" s="5" t="s">
        <v>21</v>
      </c>
      <c r="J243" s="1" t="s">
        <v>1210</v>
      </c>
      <c r="K243" s="1" t="s">
        <v>1211</v>
      </c>
      <c r="L243" s="1" t="s">
        <v>1212</v>
      </c>
      <c r="M243" s="4" t="str">
        <f t="shared" si="0"/>
        <v>Outstanding</v>
      </c>
      <c r="N243" s="13" t="s">
        <v>21</v>
      </c>
    </row>
    <row r="244" spans="1:14" ht="60" customHeight="1" x14ac:dyDescent="0.35">
      <c r="A244" s="11" t="s">
        <v>1213</v>
      </c>
      <c r="B244" s="1" t="s">
        <v>1214</v>
      </c>
      <c r="C244" s="2" t="s">
        <v>35</v>
      </c>
      <c r="D244" s="3" t="s">
        <v>1011</v>
      </c>
      <c r="E244" s="4" t="s">
        <v>18</v>
      </c>
      <c r="F244" s="4" t="s">
        <v>19</v>
      </c>
      <c r="G244" s="4" t="s">
        <v>20</v>
      </c>
      <c r="H244" s="4" t="s">
        <v>21</v>
      </c>
      <c r="I244" s="5" t="s">
        <v>21</v>
      </c>
      <c r="J244" s="1" t="s">
        <v>1215</v>
      </c>
      <c r="K244" s="1" t="s">
        <v>1216</v>
      </c>
      <c r="L244" s="1" t="s">
        <v>1217</v>
      </c>
      <c r="M244" s="4" t="str">
        <f t="shared" si="0"/>
        <v>Outstanding</v>
      </c>
      <c r="N244" s="13" t="s">
        <v>21</v>
      </c>
    </row>
    <row r="245" spans="1:14" ht="60" customHeight="1" x14ac:dyDescent="0.35">
      <c r="A245" s="11" t="s">
        <v>1218</v>
      </c>
      <c r="B245" s="1" t="s">
        <v>1219</v>
      </c>
      <c r="C245" s="2" t="s">
        <v>35</v>
      </c>
      <c r="D245" s="3" t="s">
        <v>1011</v>
      </c>
      <c r="E245" s="4" t="s">
        <v>18</v>
      </c>
      <c r="F245" s="4" t="s">
        <v>19</v>
      </c>
      <c r="G245" s="4" t="s">
        <v>20</v>
      </c>
      <c r="H245" s="4" t="s">
        <v>21</v>
      </c>
      <c r="I245" s="5" t="s">
        <v>21</v>
      </c>
      <c r="J245" s="1" t="s">
        <v>1220</v>
      </c>
      <c r="K245" s="1" t="s">
        <v>1221</v>
      </c>
      <c r="L245" s="1" t="s">
        <v>1222</v>
      </c>
      <c r="M245" s="4" t="str">
        <f t="shared" si="0"/>
        <v>Outstanding</v>
      </c>
      <c r="N245" s="13" t="s">
        <v>21</v>
      </c>
    </row>
    <row r="246" spans="1:14" ht="60" customHeight="1" x14ac:dyDescent="0.35">
      <c r="A246" s="11" t="s">
        <v>1223</v>
      </c>
      <c r="B246" s="1" t="s">
        <v>1224</v>
      </c>
      <c r="C246" s="2" t="s">
        <v>35</v>
      </c>
      <c r="D246" s="3" t="s">
        <v>1011</v>
      </c>
      <c r="E246" s="4" t="s">
        <v>18</v>
      </c>
      <c r="F246" s="4" t="s">
        <v>19</v>
      </c>
      <c r="G246" s="4" t="s">
        <v>20</v>
      </c>
      <c r="H246" s="4" t="s">
        <v>21</v>
      </c>
      <c r="I246" s="5" t="s">
        <v>21</v>
      </c>
      <c r="J246" s="1" t="s">
        <v>1225</v>
      </c>
      <c r="K246" s="1" t="s">
        <v>1226</v>
      </c>
      <c r="L246" s="1" t="s">
        <v>1227</v>
      </c>
      <c r="M246" s="4" t="str">
        <f t="shared" si="0"/>
        <v>Outstanding</v>
      </c>
      <c r="N246" s="13" t="s">
        <v>21</v>
      </c>
    </row>
    <row r="247" spans="1:14" ht="60" customHeight="1" x14ac:dyDescent="0.35">
      <c r="A247" s="11" t="s">
        <v>1228</v>
      </c>
      <c r="B247" s="1" t="s">
        <v>1229</v>
      </c>
      <c r="C247" s="2" t="s">
        <v>35</v>
      </c>
      <c r="D247" s="3" t="s">
        <v>1011</v>
      </c>
      <c r="E247" s="4" t="s">
        <v>18</v>
      </c>
      <c r="F247" s="4" t="s">
        <v>19</v>
      </c>
      <c r="G247" s="4" t="s">
        <v>20</v>
      </c>
      <c r="H247" s="4" t="s">
        <v>21</v>
      </c>
      <c r="I247" s="5" t="s">
        <v>21</v>
      </c>
      <c r="J247" s="1" t="s">
        <v>1230</v>
      </c>
      <c r="K247" s="1" t="s">
        <v>1231</v>
      </c>
      <c r="L247" s="1" t="s">
        <v>1232</v>
      </c>
      <c r="M247" s="4" t="str">
        <f t="shared" si="0"/>
        <v>Outstanding</v>
      </c>
      <c r="N247" s="13" t="s">
        <v>21</v>
      </c>
    </row>
    <row r="248" spans="1:14" ht="60" customHeight="1" x14ac:dyDescent="0.35">
      <c r="A248" s="11" t="s">
        <v>1233</v>
      </c>
      <c r="B248" s="1" t="s">
        <v>1234</v>
      </c>
      <c r="C248" s="2" t="s">
        <v>35</v>
      </c>
      <c r="D248" s="3" t="s">
        <v>1011</v>
      </c>
      <c r="E248" s="4" t="s">
        <v>18</v>
      </c>
      <c r="F248" s="4" t="s">
        <v>19</v>
      </c>
      <c r="G248" s="4" t="s">
        <v>20</v>
      </c>
      <c r="H248" s="4" t="s">
        <v>21</v>
      </c>
      <c r="I248" s="5" t="s">
        <v>21</v>
      </c>
      <c r="J248" s="1" t="s">
        <v>1235</v>
      </c>
      <c r="K248" s="1" t="s">
        <v>1236</v>
      </c>
      <c r="L248" s="1" t="s">
        <v>1237</v>
      </c>
      <c r="M248" s="4" t="str">
        <f t="shared" si="0"/>
        <v>Outstanding</v>
      </c>
      <c r="N248" s="13" t="s">
        <v>21</v>
      </c>
    </row>
    <row r="249" spans="1:14" ht="60" customHeight="1" x14ac:dyDescent="0.35">
      <c r="A249" s="11" t="s">
        <v>1238</v>
      </c>
      <c r="B249" s="1" t="s">
        <v>1239</v>
      </c>
      <c r="C249" s="2" t="s">
        <v>35</v>
      </c>
      <c r="D249" s="3" t="s">
        <v>1011</v>
      </c>
      <c r="E249" s="4" t="s">
        <v>18</v>
      </c>
      <c r="F249" s="4" t="s">
        <v>19</v>
      </c>
      <c r="G249" s="4" t="s">
        <v>20</v>
      </c>
      <c r="H249" s="4" t="s">
        <v>21</v>
      </c>
      <c r="I249" s="5" t="s">
        <v>21</v>
      </c>
      <c r="J249" s="1" t="s">
        <v>1240</v>
      </c>
      <c r="K249" s="1" t="s">
        <v>1241</v>
      </c>
      <c r="L249" s="1" t="s">
        <v>1242</v>
      </c>
      <c r="M249" s="4" t="str">
        <f t="shared" si="0"/>
        <v>Outstanding</v>
      </c>
      <c r="N249" s="13" t="s">
        <v>21</v>
      </c>
    </row>
    <row r="250" spans="1:14" ht="60" customHeight="1" x14ac:dyDescent="0.35">
      <c r="A250" s="11" t="s">
        <v>1243</v>
      </c>
      <c r="B250" s="1" t="s">
        <v>1244</v>
      </c>
      <c r="C250" s="2" t="s">
        <v>35</v>
      </c>
      <c r="D250" s="3" t="s">
        <v>1011</v>
      </c>
      <c r="E250" s="4" t="s">
        <v>18</v>
      </c>
      <c r="F250" s="4" t="s">
        <v>19</v>
      </c>
      <c r="G250" s="4" t="s">
        <v>20</v>
      </c>
      <c r="H250" s="4" t="s">
        <v>21</v>
      </c>
      <c r="I250" s="5" t="s">
        <v>21</v>
      </c>
      <c r="J250" s="1" t="s">
        <v>1245</v>
      </c>
      <c r="K250" s="1" t="s">
        <v>1246</v>
      </c>
      <c r="L250" s="1" t="s">
        <v>1247</v>
      </c>
      <c r="M250" s="4" t="str">
        <f t="shared" si="0"/>
        <v>Outstanding</v>
      </c>
      <c r="N250" s="13" t="s">
        <v>21</v>
      </c>
    </row>
    <row r="251" spans="1:14" ht="60" customHeight="1" x14ac:dyDescent="0.35">
      <c r="A251" s="11" t="s">
        <v>1248</v>
      </c>
      <c r="B251" s="1" t="s">
        <v>1249</v>
      </c>
      <c r="C251" s="2" t="s">
        <v>35</v>
      </c>
      <c r="D251" s="3" t="s">
        <v>1011</v>
      </c>
      <c r="E251" s="4" t="s">
        <v>18</v>
      </c>
      <c r="F251" s="4" t="s">
        <v>19</v>
      </c>
      <c r="G251" s="4" t="s">
        <v>20</v>
      </c>
      <c r="H251" s="4" t="s">
        <v>21</v>
      </c>
      <c r="I251" s="5" t="s">
        <v>21</v>
      </c>
      <c r="J251" s="1" t="s">
        <v>1250</v>
      </c>
      <c r="K251" s="1" t="s">
        <v>1251</v>
      </c>
      <c r="L251" s="1" t="s">
        <v>1252</v>
      </c>
      <c r="M251" s="4" t="str">
        <f t="shared" si="0"/>
        <v>Outstanding</v>
      </c>
      <c r="N251" s="13" t="s">
        <v>21</v>
      </c>
    </row>
    <row r="252" spans="1:14" ht="60" customHeight="1" x14ac:dyDescent="0.35">
      <c r="A252" s="11" t="s">
        <v>1253</v>
      </c>
      <c r="B252" s="1" t="s">
        <v>1254</v>
      </c>
      <c r="C252" s="2" t="s">
        <v>35</v>
      </c>
      <c r="D252" s="3" t="s">
        <v>1011</v>
      </c>
      <c r="E252" s="4" t="s">
        <v>18</v>
      </c>
      <c r="F252" s="4" t="s">
        <v>19</v>
      </c>
      <c r="G252" s="4" t="s">
        <v>20</v>
      </c>
      <c r="H252" s="4" t="s">
        <v>21</v>
      </c>
      <c r="I252" s="5" t="s">
        <v>21</v>
      </c>
      <c r="J252" s="1" t="s">
        <v>1255</v>
      </c>
      <c r="K252" s="1" t="s">
        <v>1256</v>
      </c>
      <c r="L252" s="1" t="s">
        <v>1257</v>
      </c>
      <c r="M252" s="4" t="str">
        <f t="shared" si="0"/>
        <v>Outstanding</v>
      </c>
      <c r="N252" s="13" t="s">
        <v>21</v>
      </c>
    </row>
    <row r="253" spans="1:14" ht="60" customHeight="1" x14ac:dyDescent="0.35">
      <c r="A253" s="11" t="s">
        <v>1258</v>
      </c>
      <c r="B253" s="1" t="s">
        <v>1259</v>
      </c>
      <c r="C253" s="2" t="s">
        <v>35</v>
      </c>
      <c r="D253" s="3" t="s">
        <v>1011</v>
      </c>
      <c r="E253" s="4" t="s">
        <v>18</v>
      </c>
      <c r="F253" s="4" t="s">
        <v>19</v>
      </c>
      <c r="G253" s="4" t="s">
        <v>20</v>
      </c>
      <c r="H253" s="4" t="s">
        <v>21</v>
      </c>
      <c r="I253" s="5" t="s">
        <v>21</v>
      </c>
      <c r="J253" s="1" t="s">
        <v>1260</v>
      </c>
      <c r="K253" s="1" t="s">
        <v>1261</v>
      </c>
      <c r="L253" s="1" t="s">
        <v>1262</v>
      </c>
      <c r="M253" s="4" t="str">
        <f t="shared" si="0"/>
        <v>Outstanding</v>
      </c>
      <c r="N253" s="13" t="s">
        <v>21</v>
      </c>
    </row>
    <row r="254" spans="1:14" ht="60" customHeight="1" x14ac:dyDescent="0.35">
      <c r="A254" s="11" t="s">
        <v>1263</v>
      </c>
      <c r="B254" s="1" t="s">
        <v>1264</v>
      </c>
      <c r="C254" s="2" t="s">
        <v>35</v>
      </c>
      <c r="D254" s="3" t="s">
        <v>1011</v>
      </c>
      <c r="E254" s="4" t="s">
        <v>18</v>
      </c>
      <c r="F254" s="4" t="s">
        <v>19</v>
      </c>
      <c r="G254" s="4" t="s">
        <v>20</v>
      </c>
      <c r="H254" s="4" t="s">
        <v>21</v>
      </c>
      <c r="I254" s="5" t="s">
        <v>21</v>
      </c>
      <c r="J254" s="1" t="s">
        <v>1265</v>
      </c>
      <c r="K254" s="1" t="s">
        <v>1266</v>
      </c>
      <c r="L254" s="1" t="s">
        <v>1267</v>
      </c>
      <c r="M254" s="4" t="str">
        <f t="shared" si="0"/>
        <v>Outstanding</v>
      </c>
      <c r="N254" s="13" t="s">
        <v>21</v>
      </c>
    </row>
    <row r="255" spans="1:14" ht="60" customHeight="1" x14ac:dyDescent="0.35">
      <c r="A255" s="11" t="s">
        <v>1268</v>
      </c>
      <c r="B255" s="1" t="s">
        <v>1269</v>
      </c>
      <c r="C255" s="2" t="s">
        <v>35</v>
      </c>
      <c r="D255" s="3" t="s">
        <v>1011</v>
      </c>
      <c r="E255" s="4" t="s">
        <v>18</v>
      </c>
      <c r="F255" s="4" t="s">
        <v>19</v>
      </c>
      <c r="G255" s="4" t="s">
        <v>20</v>
      </c>
      <c r="H255" s="4" t="s">
        <v>21</v>
      </c>
      <c r="I255" s="5" t="s">
        <v>21</v>
      </c>
      <c r="J255" s="1" t="s">
        <v>1270</v>
      </c>
      <c r="K255" s="1" t="s">
        <v>1271</v>
      </c>
      <c r="L255" s="1" t="s">
        <v>1272</v>
      </c>
      <c r="M255" s="4" t="str">
        <f t="shared" si="0"/>
        <v>Outstanding</v>
      </c>
      <c r="N255" s="13" t="s">
        <v>21</v>
      </c>
    </row>
    <row r="256" spans="1:14" ht="60" customHeight="1" x14ac:dyDescent="0.35">
      <c r="A256" s="11" t="s">
        <v>1273</v>
      </c>
      <c r="B256" s="1" t="s">
        <v>1274</v>
      </c>
      <c r="C256" s="2" t="s">
        <v>35</v>
      </c>
      <c r="D256" s="3" t="s">
        <v>1011</v>
      </c>
      <c r="E256" s="4" t="s">
        <v>18</v>
      </c>
      <c r="F256" s="4" t="s">
        <v>19</v>
      </c>
      <c r="G256" s="4" t="s">
        <v>20</v>
      </c>
      <c r="H256" s="4" t="s">
        <v>21</v>
      </c>
      <c r="I256" s="5" t="s">
        <v>21</v>
      </c>
      <c r="J256" s="1" t="s">
        <v>1275</v>
      </c>
      <c r="K256" s="1" t="s">
        <v>1276</v>
      </c>
      <c r="L256" s="1" t="s">
        <v>1277</v>
      </c>
      <c r="M256" s="4" t="str">
        <f t="shared" si="0"/>
        <v>Outstanding</v>
      </c>
      <c r="N256" s="13" t="s">
        <v>21</v>
      </c>
    </row>
    <row r="257" spans="1:14" ht="60" customHeight="1" x14ac:dyDescent="0.35">
      <c r="A257" s="11" t="s">
        <v>1278</v>
      </c>
      <c r="B257" s="1" t="s">
        <v>1279</v>
      </c>
      <c r="C257" s="2" t="s">
        <v>35</v>
      </c>
      <c r="D257" s="3" t="s">
        <v>1011</v>
      </c>
      <c r="E257" s="4" t="s">
        <v>18</v>
      </c>
      <c r="F257" s="4" t="s">
        <v>19</v>
      </c>
      <c r="G257" s="4" t="s">
        <v>20</v>
      </c>
      <c r="H257" s="4" t="s">
        <v>21</v>
      </c>
      <c r="I257" s="5" t="s">
        <v>21</v>
      </c>
      <c r="J257" s="1" t="s">
        <v>1280</v>
      </c>
      <c r="K257" s="1" t="s">
        <v>1281</v>
      </c>
      <c r="L257" s="1" t="s">
        <v>1282</v>
      </c>
      <c r="M257" s="4" t="str">
        <f t="shared" ref="M257:M487" si="1">IF(OR(H257="Implemented",H257="Compensated"),"Resolved",IF(OR(H257="Risk Accepted",H257="N/A"),"Excluded",IF(H257="Testing","Testing","Outstanding")))</f>
        <v>Outstanding</v>
      </c>
      <c r="N257" s="13" t="s">
        <v>21</v>
      </c>
    </row>
    <row r="258" spans="1:14" ht="60" customHeight="1" x14ac:dyDescent="0.35">
      <c r="A258" s="11" t="s">
        <v>1283</v>
      </c>
      <c r="B258" s="1" t="s">
        <v>1284</v>
      </c>
      <c r="C258" s="2" t="s">
        <v>35</v>
      </c>
      <c r="D258" s="3" t="s">
        <v>1011</v>
      </c>
      <c r="E258" s="4" t="s">
        <v>18</v>
      </c>
      <c r="F258" s="4" t="s">
        <v>19</v>
      </c>
      <c r="G258" s="4" t="s">
        <v>20</v>
      </c>
      <c r="H258" s="4" t="s">
        <v>21</v>
      </c>
      <c r="I258" s="5" t="s">
        <v>21</v>
      </c>
      <c r="J258" s="1" t="s">
        <v>1285</v>
      </c>
      <c r="K258" s="1" t="s">
        <v>1286</v>
      </c>
      <c r="L258" s="1" t="s">
        <v>1287</v>
      </c>
      <c r="M258" s="4" t="str">
        <f t="shared" si="1"/>
        <v>Outstanding</v>
      </c>
      <c r="N258" s="13" t="s">
        <v>21</v>
      </c>
    </row>
    <row r="259" spans="1:14" ht="60" customHeight="1" x14ac:dyDescent="0.35">
      <c r="A259" s="11" t="s">
        <v>1288</v>
      </c>
      <c r="B259" s="1" t="s">
        <v>1289</v>
      </c>
      <c r="C259" s="2" t="s">
        <v>35</v>
      </c>
      <c r="D259" s="3" t="s">
        <v>1011</v>
      </c>
      <c r="E259" s="4" t="s">
        <v>18</v>
      </c>
      <c r="F259" s="4" t="s">
        <v>19</v>
      </c>
      <c r="G259" s="4" t="s">
        <v>20</v>
      </c>
      <c r="H259" s="4" t="s">
        <v>21</v>
      </c>
      <c r="I259" s="5" t="s">
        <v>21</v>
      </c>
      <c r="J259" s="1" t="s">
        <v>1290</v>
      </c>
      <c r="K259" s="1" t="s">
        <v>1291</v>
      </c>
      <c r="L259" s="1" t="s">
        <v>1292</v>
      </c>
      <c r="M259" s="4" t="str">
        <f t="shared" si="1"/>
        <v>Outstanding</v>
      </c>
      <c r="N259" s="13" t="s">
        <v>21</v>
      </c>
    </row>
    <row r="260" spans="1:14" ht="60" customHeight="1" x14ac:dyDescent="0.35">
      <c r="A260" s="11" t="s">
        <v>1293</v>
      </c>
      <c r="B260" s="1" t="s">
        <v>1294</v>
      </c>
      <c r="C260" s="2" t="s">
        <v>35</v>
      </c>
      <c r="D260" s="3" t="s">
        <v>1011</v>
      </c>
      <c r="E260" s="4" t="s">
        <v>18</v>
      </c>
      <c r="F260" s="4" t="s">
        <v>19</v>
      </c>
      <c r="G260" s="4" t="s">
        <v>20</v>
      </c>
      <c r="H260" s="4" t="s">
        <v>21</v>
      </c>
      <c r="I260" s="5" t="s">
        <v>21</v>
      </c>
      <c r="J260" s="1" t="s">
        <v>1295</v>
      </c>
      <c r="K260" s="1" t="s">
        <v>1296</v>
      </c>
      <c r="L260" s="1" t="s">
        <v>1297</v>
      </c>
      <c r="M260" s="4" t="str">
        <f t="shared" si="1"/>
        <v>Outstanding</v>
      </c>
      <c r="N260" s="13" t="s">
        <v>21</v>
      </c>
    </row>
    <row r="261" spans="1:14" ht="60" customHeight="1" x14ac:dyDescent="0.35">
      <c r="A261" s="11" t="s">
        <v>1298</v>
      </c>
      <c r="B261" s="1" t="s">
        <v>1299</v>
      </c>
      <c r="C261" s="2" t="s">
        <v>35</v>
      </c>
      <c r="D261" s="3" t="s">
        <v>1011</v>
      </c>
      <c r="E261" s="4" t="s">
        <v>18</v>
      </c>
      <c r="F261" s="4" t="s">
        <v>19</v>
      </c>
      <c r="G261" s="4" t="s">
        <v>20</v>
      </c>
      <c r="H261" s="4" t="s">
        <v>21</v>
      </c>
      <c r="I261" s="5" t="s">
        <v>21</v>
      </c>
      <c r="J261" s="1" t="s">
        <v>1300</v>
      </c>
      <c r="K261" s="1" t="s">
        <v>1301</v>
      </c>
      <c r="L261" s="1" t="s">
        <v>1302</v>
      </c>
      <c r="M261" s="4" t="str">
        <f t="shared" si="1"/>
        <v>Outstanding</v>
      </c>
      <c r="N261" s="13" t="s">
        <v>21</v>
      </c>
    </row>
    <row r="262" spans="1:14" ht="60" customHeight="1" x14ac:dyDescent="0.35">
      <c r="A262" s="11" t="s">
        <v>1303</v>
      </c>
      <c r="B262" s="1" t="s">
        <v>1304</v>
      </c>
      <c r="C262" s="2" t="s">
        <v>16</v>
      </c>
      <c r="D262" s="3" t="s">
        <v>1011</v>
      </c>
      <c r="E262" s="4" t="s">
        <v>18</v>
      </c>
      <c r="F262" s="4" t="s">
        <v>19</v>
      </c>
      <c r="G262" s="4" t="s">
        <v>20</v>
      </c>
      <c r="H262" s="4" t="s">
        <v>21</v>
      </c>
      <c r="I262" s="5" t="s">
        <v>21</v>
      </c>
      <c r="J262" s="1" t="s">
        <v>1305</v>
      </c>
      <c r="K262" s="1" t="s">
        <v>1306</v>
      </c>
      <c r="L262" s="1" t="s">
        <v>1307</v>
      </c>
      <c r="M262" s="4" t="str">
        <f t="shared" si="1"/>
        <v>Outstanding</v>
      </c>
      <c r="N262" s="13" t="s">
        <v>21</v>
      </c>
    </row>
    <row r="263" spans="1:14" ht="60" customHeight="1" x14ac:dyDescent="0.35">
      <c r="A263" s="11" t="s">
        <v>1308</v>
      </c>
      <c r="B263" s="1" t="s">
        <v>1309</v>
      </c>
      <c r="C263" s="2" t="s">
        <v>35</v>
      </c>
      <c r="D263" s="3" t="s">
        <v>1011</v>
      </c>
      <c r="E263" s="4" t="s">
        <v>18</v>
      </c>
      <c r="F263" s="4" t="s">
        <v>19</v>
      </c>
      <c r="G263" s="4" t="s">
        <v>20</v>
      </c>
      <c r="H263" s="4" t="s">
        <v>21</v>
      </c>
      <c r="I263" s="5" t="s">
        <v>21</v>
      </c>
      <c r="J263" s="1" t="s">
        <v>1310</v>
      </c>
      <c r="K263" s="1" t="s">
        <v>1311</v>
      </c>
      <c r="L263" s="1" t="s">
        <v>1312</v>
      </c>
      <c r="M263" s="4" t="str">
        <f t="shared" si="1"/>
        <v>Outstanding</v>
      </c>
      <c r="N263" s="13" t="s">
        <v>21</v>
      </c>
    </row>
    <row r="264" spans="1:14" ht="60" customHeight="1" x14ac:dyDescent="0.35">
      <c r="A264" s="11" t="s">
        <v>1313</v>
      </c>
      <c r="B264" s="1" t="s">
        <v>1314</v>
      </c>
      <c r="C264" s="2" t="s">
        <v>35</v>
      </c>
      <c r="D264" s="3" t="s">
        <v>1011</v>
      </c>
      <c r="E264" s="4" t="s">
        <v>18</v>
      </c>
      <c r="F264" s="4" t="s">
        <v>19</v>
      </c>
      <c r="G264" s="4" t="s">
        <v>20</v>
      </c>
      <c r="H264" s="4" t="s">
        <v>21</v>
      </c>
      <c r="I264" s="5" t="s">
        <v>21</v>
      </c>
      <c r="J264" s="1" t="s">
        <v>1315</v>
      </c>
      <c r="K264" s="1" t="s">
        <v>1316</v>
      </c>
      <c r="L264" s="1" t="s">
        <v>1317</v>
      </c>
      <c r="M264" s="4" t="str">
        <f t="shared" si="1"/>
        <v>Outstanding</v>
      </c>
      <c r="N264" s="13" t="s">
        <v>21</v>
      </c>
    </row>
    <row r="265" spans="1:14" ht="60" customHeight="1" x14ac:dyDescent="0.35">
      <c r="A265" s="11" t="s">
        <v>1318</v>
      </c>
      <c r="B265" s="1" t="s">
        <v>1319</v>
      </c>
      <c r="C265" s="2" t="s">
        <v>35</v>
      </c>
      <c r="D265" s="3" t="s">
        <v>1011</v>
      </c>
      <c r="E265" s="4" t="s">
        <v>18</v>
      </c>
      <c r="F265" s="4" t="s">
        <v>19</v>
      </c>
      <c r="G265" s="4" t="s">
        <v>20</v>
      </c>
      <c r="H265" s="4" t="s">
        <v>21</v>
      </c>
      <c r="I265" s="5" t="s">
        <v>21</v>
      </c>
      <c r="J265" s="1" t="s">
        <v>1320</v>
      </c>
      <c r="K265" s="1" t="s">
        <v>1321</v>
      </c>
      <c r="L265" s="1" t="s">
        <v>1322</v>
      </c>
      <c r="M265" s="4" t="str">
        <f t="shared" si="1"/>
        <v>Outstanding</v>
      </c>
      <c r="N265" s="13" t="s">
        <v>21</v>
      </c>
    </row>
    <row r="266" spans="1:14" ht="60" customHeight="1" x14ac:dyDescent="0.35">
      <c r="A266" s="11" t="s">
        <v>1323</v>
      </c>
      <c r="B266" s="1" t="s">
        <v>1324</v>
      </c>
      <c r="C266" s="2" t="s">
        <v>35</v>
      </c>
      <c r="D266" s="3" t="s">
        <v>1011</v>
      </c>
      <c r="E266" s="4" t="s">
        <v>18</v>
      </c>
      <c r="F266" s="4" t="s">
        <v>19</v>
      </c>
      <c r="G266" s="4" t="s">
        <v>20</v>
      </c>
      <c r="H266" s="4" t="s">
        <v>21</v>
      </c>
      <c r="I266" s="5" t="s">
        <v>21</v>
      </c>
      <c r="J266" s="1" t="s">
        <v>1325</v>
      </c>
      <c r="K266" s="1" t="s">
        <v>1326</v>
      </c>
      <c r="L266" s="1" t="s">
        <v>1327</v>
      </c>
      <c r="M266" s="4" t="str">
        <f t="shared" si="1"/>
        <v>Outstanding</v>
      </c>
      <c r="N266" s="13" t="s">
        <v>21</v>
      </c>
    </row>
    <row r="267" spans="1:14" ht="60" customHeight="1" x14ac:dyDescent="0.35">
      <c r="A267" s="11" t="s">
        <v>1328</v>
      </c>
      <c r="B267" s="1" t="s">
        <v>1329</v>
      </c>
      <c r="C267" s="2" t="s">
        <v>35</v>
      </c>
      <c r="D267" s="3" t="s">
        <v>1011</v>
      </c>
      <c r="E267" s="4" t="s">
        <v>18</v>
      </c>
      <c r="F267" s="4" t="s">
        <v>19</v>
      </c>
      <c r="G267" s="4" t="s">
        <v>20</v>
      </c>
      <c r="H267" s="4" t="s">
        <v>21</v>
      </c>
      <c r="I267" s="5" t="s">
        <v>21</v>
      </c>
      <c r="J267" s="1" t="s">
        <v>1330</v>
      </c>
      <c r="K267" s="1" t="s">
        <v>1331</v>
      </c>
      <c r="L267" s="1" t="s">
        <v>1332</v>
      </c>
      <c r="M267" s="4" t="str">
        <f t="shared" si="1"/>
        <v>Outstanding</v>
      </c>
      <c r="N267" s="13" t="s">
        <v>21</v>
      </c>
    </row>
    <row r="268" spans="1:14" ht="60" customHeight="1" x14ac:dyDescent="0.35">
      <c r="A268" s="11" t="s">
        <v>1333</v>
      </c>
      <c r="B268" s="1" t="s">
        <v>1334</v>
      </c>
      <c r="C268" s="2" t="s">
        <v>35</v>
      </c>
      <c r="D268" s="3" t="s">
        <v>1335</v>
      </c>
      <c r="E268" s="4" t="s">
        <v>18</v>
      </c>
      <c r="F268" s="4" t="s">
        <v>19</v>
      </c>
      <c r="G268" s="4" t="s">
        <v>20</v>
      </c>
      <c r="H268" s="4" t="s">
        <v>21</v>
      </c>
      <c r="I268" s="5" t="s">
        <v>21</v>
      </c>
      <c r="J268" s="1" t="s">
        <v>1336</v>
      </c>
      <c r="K268" s="1" t="s">
        <v>1337</v>
      </c>
      <c r="L268" s="1" t="s">
        <v>1338</v>
      </c>
      <c r="M268" s="4" t="str">
        <f t="shared" si="1"/>
        <v>Outstanding</v>
      </c>
      <c r="N268" s="13" t="s">
        <v>21</v>
      </c>
    </row>
    <row r="269" spans="1:14" ht="60" customHeight="1" x14ac:dyDescent="0.35">
      <c r="A269" s="11" t="s">
        <v>1339</v>
      </c>
      <c r="B269" s="1" t="s">
        <v>1340</v>
      </c>
      <c r="C269" s="2" t="s">
        <v>35</v>
      </c>
      <c r="D269" s="3" t="s">
        <v>1335</v>
      </c>
      <c r="E269" s="4" t="s">
        <v>18</v>
      </c>
      <c r="F269" s="4" t="s">
        <v>19</v>
      </c>
      <c r="G269" s="4" t="s">
        <v>20</v>
      </c>
      <c r="H269" s="4" t="s">
        <v>21</v>
      </c>
      <c r="I269" s="5" t="s">
        <v>21</v>
      </c>
      <c r="J269" s="1" t="s">
        <v>1341</v>
      </c>
      <c r="K269" s="1" t="s">
        <v>1342</v>
      </c>
      <c r="L269" s="1" t="s">
        <v>1343</v>
      </c>
      <c r="M269" s="4" t="str">
        <f t="shared" si="1"/>
        <v>Outstanding</v>
      </c>
      <c r="N269" s="13" t="s">
        <v>21</v>
      </c>
    </row>
    <row r="270" spans="1:14" ht="60" customHeight="1" x14ac:dyDescent="0.35">
      <c r="A270" s="11" t="s">
        <v>1344</v>
      </c>
      <c r="B270" s="1" t="s">
        <v>1345</v>
      </c>
      <c r="C270" s="2" t="s">
        <v>35</v>
      </c>
      <c r="D270" s="3" t="s">
        <v>1335</v>
      </c>
      <c r="E270" s="4" t="s">
        <v>18</v>
      </c>
      <c r="F270" s="4" t="s">
        <v>19</v>
      </c>
      <c r="G270" s="4" t="s">
        <v>20</v>
      </c>
      <c r="H270" s="4" t="s">
        <v>21</v>
      </c>
      <c r="I270" s="5" t="s">
        <v>21</v>
      </c>
      <c r="J270" s="1" t="s">
        <v>1346</v>
      </c>
      <c r="K270" s="1" t="s">
        <v>1347</v>
      </c>
      <c r="L270" s="1" t="s">
        <v>1348</v>
      </c>
      <c r="M270" s="4" t="str">
        <f t="shared" si="1"/>
        <v>Outstanding</v>
      </c>
      <c r="N270" s="13" t="s">
        <v>21</v>
      </c>
    </row>
    <row r="271" spans="1:14" ht="60" customHeight="1" x14ac:dyDescent="0.35">
      <c r="A271" s="11" t="s">
        <v>1349</v>
      </c>
      <c r="B271" s="1" t="s">
        <v>1350</v>
      </c>
      <c r="C271" s="2" t="s">
        <v>35</v>
      </c>
      <c r="D271" s="3" t="s">
        <v>1335</v>
      </c>
      <c r="E271" s="4" t="s">
        <v>18</v>
      </c>
      <c r="F271" s="4" t="s">
        <v>19</v>
      </c>
      <c r="G271" s="4" t="s">
        <v>20</v>
      </c>
      <c r="H271" s="4" t="s">
        <v>21</v>
      </c>
      <c r="I271" s="5" t="s">
        <v>21</v>
      </c>
      <c r="J271" s="1" t="s">
        <v>1351</v>
      </c>
      <c r="K271" s="1" t="s">
        <v>1352</v>
      </c>
      <c r="L271" s="1" t="s">
        <v>1353</v>
      </c>
      <c r="M271" s="4" t="str">
        <f t="shared" si="1"/>
        <v>Outstanding</v>
      </c>
      <c r="N271" s="13" t="s">
        <v>21</v>
      </c>
    </row>
    <row r="272" spans="1:14" ht="60" customHeight="1" x14ac:dyDescent="0.35">
      <c r="A272" s="11" t="s">
        <v>1354</v>
      </c>
      <c r="B272" s="1" t="s">
        <v>1355</v>
      </c>
      <c r="C272" s="2" t="s">
        <v>35</v>
      </c>
      <c r="D272" s="3" t="s">
        <v>1335</v>
      </c>
      <c r="E272" s="4" t="s">
        <v>18</v>
      </c>
      <c r="F272" s="4" t="s">
        <v>19</v>
      </c>
      <c r="G272" s="4" t="s">
        <v>20</v>
      </c>
      <c r="H272" s="4" t="s">
        <v>21</v>
      </c>
      <c r="I272" s="5" t="s">
        <v>21</v>
      </c>
      <c r="J272" s="1" t="s">
        <v>1356</v>
      </c>
      <c r="K272" s="1" t="s">
        <v>1357</v>
      </c>
      <c r="L272" s="1" t="s">
        <v>1358</v>
      </c>
      <c r="M272" s="4" t="str">
        <f t="shared" si="1"/>
        <v>Outstanding</v>
      </c>
      <c r="N272" s="13" t="s">
        <v>21</v>
      </c>
    </row>
    <row r="273" spans="1:14" ht="60" customHeight="1" x14ac:dyDescent="0.35">
      <c r="A273" s="11" t="s">
        <v>1359</v>
      </c>
      <c r="B273" s="1" t="s">
        <v>1360</v>
      </c>
      <c r="C273" s="2" t="s">
        <v>35</v>
      </c>
      <c r="D273" s="3" t="s">
        <v>1335</v>
      </c>
      <c r="E273" s="4" t="s">
        <v>18</v>
      </c>
      <c r="F273" s="4" t="s">
        <v>19</v>
      </c>
      <c r="G273" s="4" t="s">
        <v>20</v>
      </c>
      <c r="H273" s="4" t="s">
        <v>21</v>
      </c>
      <c r="I273" s="5" t="s">
        <v>21</v>
      </c>
      <c r="J273" s="1" t="s">
        <v>1361</v>
      </c>
      <c r="K273" s="1" t="s">
        <v>1362</v>
      </c>
      <c r="L273" s="1" t="s">
        <v>1363</v>
      </c>
      <c r="M273" s="4" t="str">
        <f t="shared" si="1"/>
        <v>Outstanding</v>
      </c>
      <c r="N273" s="13" t="s">
        <v>21</v>
      </c>
    </row>
    <row r="274" spans="1:14" ht="60" customHeight="1" x14ac:dyDescent="0.35">
      <c r="A274" s="11" t="s">
        <v>1364</v>
      </c>
      <c r="B274" s="1" t="s">
        <v>1365</v>
      </c>
      <c r="C274" s="2" t="s">
        <v>35</v>
      </c>
      <c r="D274" s="3" t="s">
        <v>1335</v>
      </c>
      <c r="E274" s="4" t="s">
        <v>18</v>
      </c>
      <c r="F274" s="4" t="s">
        <v>19</v>
      </c>
      <c r="G274" s="4" t="s">
        <v>20</v>
      </c>
      <c r="H274" s="4" t="s">
        <v>21</v>
      </c>
      <c r="I274" s="5" t="s">
        <v>21</v>
      </c>
      <c r="J274" s="1" t="s">
        <v>1366</v>
      </c>
      <c r="K274" s="1" t="s">
        <v>1367</v>
      </c>
      <c r="L274" s="1" t="s">
        <v>1368</v>
      </c>
      <c r="M274" s="4" t="str">
        <f t="shared" si="1"/>
        <v>Outstanding</v>
      </c>
      <c r="N274" s="13" t="s">
        <v>21</v>
      </c>
    </row>
    <row r="275" spans="1:14" ht="60" customHeight="1" x14ac:dyDescent="0.35">
      <c r="A275" s="11" t="s">
        <v>1369</v>
      </c>
      <c r="B275" s="1" t="s">
        <v>1370</v>
      </c>
      <c r="C275" s="2" t="s">
        <v>35</v>
      </c>
      <c r="D275" s="3" t="s">
        <v>1335</v>
      </c>
      <c r="E275" s="4" t="s">
        <v>18</v>
      </c>
      <c r="F275" s="4" t="s">
        <v>19</v>
      </c>
      <c r="G275" s="4" t="s">
        <v>20</v>
      </c>
      <c r="H275" s="4" t="s">
        <v>21</v>
      </c>
      <c r="I275" s="5" t="s">
        <v>21</v>
      </c>
      <c r="J275" s="1" t="s">
        <v>1371</v>
      </c>
      <c r="K275" s="1" t="s">
        <v>1372</v>
      </c>
      <c r="L275" s="1" t="s">
        <v>1373</v>
      </c>
      <c r="M275" s="4" t="str">
        <f t="shared" si="1"/>
        <v>Outstanding</v>
      </c>
      <c r="N275" s="13" t="s">
        <v>21</v>
      </c>
    </row>
    <row r="276" spans="1:14" ht="60" customHeight="1" x14ac:dyDescent="0.35">
      <c r="A276" s="11" t="s">
        <v>1374</v>
      </c>
      <c r="B276" s="1" t="s">
        <v>1375</v>
      </c>
      <c r="C276" s="2" t="s">
        <v>35</v>
      </c>
      <c r="D276" s="3" t="s">
        <v>1335</v>
      </c>
      <c r="E276" s="4" t="s">
        <v>18</v>
      </c>
      <c r="F276" s="4" t="s">
        <v>19</v>
      </c>
      <c r="G276" s="4" t="s">
        <v>20</v>
      </c>
      <c r="H276" s="4" t="s">
        <v>21</v>
      </c>
      <c r="I276" s="5" t="s">
        <v>21</v>
      </c>
      <c r="J276" s="1" t="s">
        <v>1376</v>
      </c>
      <c r="K276" s="1" t="s">
        <v>1377</v>
      </c>
      <c r="L276" s="1" t="s">
        <v>1378</v>
      </c>
      <c r="M276" s="4" t="str">
        <f t="shared" si="1"/>
        <v>Outstanding</v>
      </c>
      <c r="N276" s="13" t="s">
        <v>21</v>
      </c>
    </row>
    <row r="277" spans="1:14" ht="60" customHeight="1" x14ac:dyDescent="0.35">
      <c r="A277" s="11" t="s">
        <v>1379</v>
      </c>
      <c r="B277" s="1" t="s">
        <v>1380</v>
      </c>
      <c r="C277" s="2" t="s">
        <v>35</v>
      </c>
      <c r="D277" s="3" t="s">
        <v>1335</v>
      </c>
      <c r="E277" s="4" t="s">
        <v>18</v>
      </c>
      <c r="F277" s="4" t="s">
        <v>19</v>
      </c>
      <c r="G277" s="4" t="s">
        <v>20</v>
      </c>
      <c r="H277" s="4" t="s">
        <v>21</v>
      </c>
      <c r="I277" s="5" t="s">
        <v>21</v>
      </c>
      <c r="J277" s="1" t="s">
        <v>1381</v>
      </c>
      <c r="K277" s="1" t="s">
        <v>1382</v>
      </c>
      <c r="L277" s="1" t="s">
        <v>1383</v>
      </c>
      <c r="M277" s="4" t="str">
        <f t="shared" si="1"/>
        <v>Outstanding</v>
      </c>
      <c r="N277" s="13" t="s">
        <v>21</v>
      </c>
    </row>
    <row r="278" spans="1:14" ht="60" customHeight="1" x14ac:dyDescent="0.35">
      <c r="A278" s="11" t="s">
        <v>1384</v>
      </c>
      <c r="B278" s="1" t="s">
        <v>1385</v>
      </c>
      <c r="C278" s="2" t="s">
        <v>35</v>
      </c>
      <c r="D278" s="3" t="s">
        <v>1335</v>
      </c>
      <c r="E278" s="4" t="s">
        <v>18</v>
      </c>
      <c r="F278" s="4" t="s">
        <v>19</v>
      </c>
      <c r="G278" s="4" t="s">
        <v>20</v>
      </c>
      <c r="H278" s="4" t="s">
        <v>21</v>
      </c>
      <c r="I278" s="5" t="s">
        <v>21</v>
      </c>
      <c r="J278" s="1" t="s">
        <v>1386</v>
      </c>
      <c r="K278" s="1" t="s">
        <v>1387</v>
      </c>
      <c r="L278" s="1" t="s">
        <v>1388</v>
      </c>
      <c r="M278" s="4" t="str">
        <f t="shared" si="1"/>
        <v>Outstanding</v>
      </c>
      <c r="N278" s="13" t="s">
        <v>21</v>
      </c>
    </row>
    <row r="279" spans="1:14" ht="60" customHeight="1" x14ac:dyDescent="0.35">
      <c r="A279" s="11" t="s">
        <v>1389</v>
      </c>
      <c r="B279" s="1" t="s">
        <v>1390</v>
      </c>
      <c r="C279" s="2" t="s">
        <v>35</v>
      </c>
      <c r="D279" s="3" t="s">
        <v>1335</v>
      </c>
      <c r="E279" s="4" t="s">
        <v>18</v>
      </c>
      <c r="F279" s="4" t="s">
        <v>19</v>
      </c>
      <c r="G279" s="4" t="s">
        <v>20</v>
      </c>
      <c r="H279" s="4" t="s">
        <v>21</v>
      </c>
      <c r="I279" s="5" t="s">
        <v>21</v>
      </c>
      <c r="J279" s="1" t="s">
        <v>1391</v>
      </c>
      <c r="K279" s="1" t="s">
        <v>1392</v>
      </c>
      <c r="L279" s="1" t="s">
        <v>1393</v>
      </c>
      <c r="M279" s="4" t="str">
        <f t="shared" si="1"/>
        <v>Outstanding</v>
      </c>
      <c r="N279" s="13" t="s">
        <v>21</v>
      </c>
    </row>
    <row r="280" spans="1:14" ht="60" customHeight="1" x14ac:dyDescent="0.35">
      <c r="A280" s="11" t="s">
        <v>1394</v>
      </c>
      <c r="B280" s="1" t="s">
        <v>1395</v>
      </c>
      <c r="C280" s="2" t="s">
        <v>35</v>
      </c>
      <c r="D280" s="3" t="s">
        <v>1335</v>
      </c>
      <c r="E280" s="4" t="s">
        <v>18</v>
      </c>
      <c r="F280" s="4" t="s">
        <v>19</v>
      </c>
      <c r="G280" s="4" t="s">
        <v>20</v>
      </c>
      <c r="H280" s="4" t="s">
        <v>21</v>
      </c>
      <c r="I280" s="5" t="s">
        <v>21</v>
      </c>
      <c r="J280" s="1" t="s">
        <v>1396</v>
      </c>
      <c r="K280" s="1" t="s">
        <v>1397</v>
      </c>
      <c r="L280" s="1" t="s">
        <v>1398</v>
      </c>
      <c r="M280" s="4" t="str">
        <f t="shared" si="1"/>
        <v>Outstanding</v>
      </c>
      <c r="N280" s="13" t="s">
        <v>21</v>
      </c>
    </row>
    <row r="281" spans="1:14" ht="60" customHeight="1" x14ac:dyDescent="0.35">
      <c r="A281" s="11" t="s">
        <v>1399</v>
      </c>
      <c r="B281" s="1" t="s">
        <v>1400</v>
      </c>
      <c r="C281" s="2" t="s">
        <v>35</v>
      </c>
      <c r="D281" s="3" t="s">
        <v>1335</v>
      </c>
      <c r="E281" s="4" t="s">
        <v>18</v>
      </c>
      <c r="F281" s="4" t="s">
        <v>19</v>
      </c>
      <c r="G281" s="4" t="s">
        <v>20</v>
      </c>
      <c r="H281" s="4" t="s">
        <v>21</v>
      </c>
      <c r="I281" s="5" t="s">
        <v>21</v>
      </c>
      <c r="J281" s="1" t="s">
        <v>1401</v>
      </c>
      <c r="K281" s="1" t="s">
        <v>1402</v>
      </c>
      <c r="L281" s="1" t="s">
        <v>1403</v>
      </c>
      <c r="M281" s="4" t="str">
        <f t="shared" si="1"/>
        <v>Outstanding</v>
      </c>
      <c r="N281" s="13" t="s">
        <v>21</v>
      </c>
    </row>
    <row r="282" spans="1:14" ht="60" customHeight="1" x14ac:dyDescent="0.35">
      <c r="A282" s="11" t="s">
        <v>1404</v>
      </c>
      <c r="B282" s="1" t="s">
        <v>1405</v>
      </c>
      <c r="C282" s="2" t="s">
        <v>35</v>
      </c>
      <c r="D282" s="3" t="s">
        <v>1335</v>
      </c>
      <c r="E282" s="4" t="s">
        <v>18</v>
      </c>
      <c r="F282" s="4" t="s">
        <v>19</v>
      </c>
      <c r="G282" s="4" t="s">
        <v>20</v>
      </c>
      <c r="H282" s="4" t="s">
        <v>21</v>
      </c>
      <c r="I282" s="5" t="s">
        <v>21</v>
      </c>
      <c r="J282" s="1" t="s">
        <v>1406</v>
      </c>
      <c r="K282" s="1" t="s">
        <v>1407</v>
      </c>
      <c r="L282" s="1" t="s">
        <v>1408</v>
      </c>
      <c r="M282" s="4" t="str">
        <f t="shared" si="1"/>
        <v>Outstanding</v>
      </c>
      <c r="N282" s="13" t="s">
        <v>21</v>
      </c>
    </row>
    <row r="283" spans="1:14" ht="60" customHeight="1" x14ac:dyDescent="0.35">
      <c r="A283" s="11" t="s">
        <v>1409</v>
      </c>
      <c r="B283" s="1" t="s">
        <v>1410</v>
      </c>
      <c r="C283" s="2" t="s">
        <v>35</v>
      </c>
      <c r="D283" s="3" t="s">
        <v>1335</v>
      </c>
      <c r="E283" s="4" t="s">
        <v>18</v>
      </c>
      <c r="F283" s="4" t="s">
        <v>19</v>
      </c>
      <c r="G283" s="4" t="s">
        <v>20</v>
      </c>
      <c r="H283" s="4" t="s">
        <v>21</v>
      </c>
      <c r="I283" s="5" t="s">
        <v>21</v>
      </c>
      <c r="J283" s="1" t="s">
        <v>1411</v>
      </c>
      <c r="K283" s="1" t="s">
        <v>1412</v>
      </c>
      <c r="L283" s="1" t="s">
        <v>1413</v>
      </c>
      <c r="M283" s="4" t="str">
        <f t="shared" si="1"/>
        <v>Outstanding</v>
      </c>
      <c r="N283" s="13" t="s">
        <v>21</v>
      </c>
    </row>
    <row r="284" spans="1:14" ht="60" customHeight="1" x14ac:dyDescent="0.35">
      <c r="A284" s="11" t="s">
        <v>1414</v>
      </c>
      <c r="B284" s="1" t="s">
        <v>1415</v>
      </c>
      <c r="C284" s="2" t="s">
        <v>35</v>
      </c>
      <c r="D284" s="3" t="s">
        <v>1335</v>
      </c>
      <c r="E284" s="4" t="s">
        <v>18</v>
      </c>
      <c r="F284" s="4" t="s">
        <v>19</v>
      </c>
      <c r="G284" s="4" t="s">
        <v>20</v>
      </c>
      <c r="H284" s="4" t="s">
        <v>21</v>
      </c>
      <c r="I284" s="5" t="s">
        <v>21</v>
      </c>
      <c r="J284" s="1" t="s">
        <v>1416</v>
      </c>
      <c r="K284" s="1" t="s">
        <v>1417</v>
      </c>
      <c r="L284" s="1" t="s">
        <v>1418</v>
      </c>
      <c r="M284" s="4" t="str">
        <f t="shared" si="1"/>
        <v>Outstanding</v>
      </c>
      <c r="N284" s="13" t="s">
        <v>21</v>
      </c>
    </row>
    <row r="285" spans="1:14" ht="60" customHeight="1" x14ac:dyDescent="0.35">
      <c r="A285" s="11" t="s">
        <v>1419</v>
      </c>
      <c r="B285" s="1" t="s">
        <v>1420</v>
      </c>
      <c r="C285" s="2" t="s">
        <v>35</v>
      </c>
      <c r="D285" s="3" t="s">
        <v>1335</v>
      </c>
      <c r="E285" s="4" t="s">
        <v>18</v>
      </c>
      <c r="F285" s="4" t="s">
        <v>19</v>
      </c>
      <c r="G285" s="4" t="s">
        <v>20</v>
      </c>
      <c r="H285" s="4" t="s">
        <v>21</v>
      </c>
      <c r="I285" s="5" t="s">
        <v>21</v>
      </c>
      <c r="J285" s="1" t="s">
        <v>1421</v>
      </c>
      <c r="K285" s="1" t="s">
        <v>1422</v>
      </c>
      <c r="L285" s="1" t="s">
        <v>1423</v>
      </c>
      <c r="M285" s="4" t="str">
        <f t="shared" si="1"/>
        <v>Outstanding</v>
      </c>
      <c r="N285" s="13" t="s">
        <v>21</v>
      </c>
    </row>
    <row r="286" spans="1:14" ht="60" customHeight="1" x14ac:dyDescent="0.35">
      <c r="A286" s="11" t="s">
        <v>1424</v>
      </c>
      <c r="B286" s="1" t="s">
        <v>1425</v>
      </c>
      <c r="C286" s="2" t="s">
        <v>35</v>
      </c>
      <c r="D286" s="3" t="s">
        <v>1335</v>
      </c>
      <c r="E286" s="4" t="s">
        <v>18</v>
      </c>
      <c r="F286" s="4" t="s">
        <v>19</v>
      </c>
      <c r="G286" s="4" t="s">
        <v>20</v>
      </c>
      <c r="H286" s="4" t="s">
        <v>21</v>
      </c>
      <c r="I286" s="5" t="s">
        <v>21</v>
      </c>
      <c r="J286" s="1" t="s">
        <v>1426</v>
      </c>
      <c r="K286" s="1" t="s">
        <v>1427</v>
      </c>
      <c r="L286" s="1" t="s">
        <v>1428</v>
      </c>
      <c r="M286" s="4" t="str">
        <f t="shared" si="1"/>
        <v>Outstanding</v>
      </c>
      <c r="N286" s="13" t="s">
        <v>21</v>
      </c>
    </row>
    <row r="287" spans="1:14" ht="60" customHeight="1" x14ac:dyDescent="0.35">
      <c r="A287" s="11" t="s">
        <v>1429</v>
      </c>
      <c r="B287" s="1" t="s">
        <v>1430</v>
      </c>
      <c r="C287" s="2" t="s">
        <v>35</v>
      </c>
      <c r="D287" s="3" t="s">
        <v>1335</v>
      </c>
      <c r="E287" s="4" t="s">
        <v>18</v>
      </c>
      <c r="F287" s="4" t="s">
        <v>19</v>
      </c>
      <c r="G287" s="4" t="s">
        <v>20</v>
      </c>
      <c r="H287" s="4" t="s">
        <v>21</v>
      </c>
      <c r="I287" s="5" t="s">
        <v>21</v>
      </c>
      <c r="J287" s="1" t="s">
        <v>1431</v>
      </c>
      <c r="K287" s="1" t="s">
        <v>1432</v>
      </c>
      <c r="L287" s="1" t="s">
        <v>1433</v>
      </c>
      <c r="M287" s="4" t="str">
        <f t="shared" si="1"/>
        <v>Outstanding</v>
      </c>
      <c r="N287" s="13" t="s">
        <v>21</v>
      </c>
    </row>
    <row r="288" spans="1:14" ht="60" customHeight="1" x14ac:dyDescent="0.35">
      <c r="A288" s="11" t="s">
        <v>1434</v>
      </c>
      <c r="B288" s="1" t="s">
        <v>1435</v>
      </c>
      <c r="C288" s="2" t="s">
        <v>35</v>
      </c>
      <c r="D288" s="3" t="s">
        <v>1335</v>
      </c>
      <c r="E288" s="4" t="s">
        <v>18</v>
      </c>
      <c r="F288" s="4" t="s">
        <v>19</v>
      </c>
      <c r="G288" s="4" t="s">
        <v>20</v>
      </c>
      <c r="H288" s="4" t="s">
        <v>21</v>
      </c>
      <c r="I288" s="5" t="s">
        <v>21</v>
      </c>
      <c r="J288" s="1" t="s">
        <v>1436</v>
      </c>
      <c r="K288" s="1" t="s">
        <v>1437</v>
      </c>
      <c r="L288" s="1" t="s">
        <v>1438</v>
      </c>
      <c r="M288" s="4" t="str">
        <f t="shared" si="1"/>
        <v>Outstanding</v>
      </c>
      <c r="N288" s="13" t="s">
        <v>21</v>
      </c>
    </row>
    <row r="289" spans="1:14" ht="60" customHeight="1" x14ac:dyDescent="0.35">
      <c r="A289" s="11" t="s">
        <v>1439</v>
      </c>
      <c r="B289" s="1" t="s">
        <v>1440</v>
      </c>
      <c r="C289" s="2" t="s">
        <v>35</v>
      </c>
      <c r="D289" s="3" t="s">
        <v>1335</v>
      </c>
      <c r="E289" s="4" t="s">
        <v>18</v>
      </c>
      <c r="F289" s="4" t="s">
        <v>19</v>
      </c>
      <c r="G289" s="4" t="s">
        <v>20</v>
      </c>
      <c r="H289" s="4" t="s">
        <v>21</v>
      </c>
      <c r="I289" s="5" t="s">
        <v>21</v>
      </c>
      <c r="J289" s="1" t="s">
        <v>1441</v>
      </c>
      <c r="K289" s="1" t="s">
        <v>1442</v>
      </c>
      <c r="L289" s="1" t="s">
        <v>1443</v>
      </c>
      <c r="M289" s="4" t="str">
        <f t="shared" si="1"/>
        <v>Outstanding</v>
      </c>
      <c r="N289" s="13" t="s">
        <v>21</v>
      </c>
    </row>
    <row r="290" spans="1:14" ht="60" customHeight="1" x14ac:dyDescent="0.35">
      <c r="A290" s="11" t="s">
        <v>1444</v>
      </c>
      <c r="B290" s="1" t="s">
        <v>1445</v>
      </c>
      <c r="C290" s="2" t="s">
        <v>35</v>
      </c>
      <c r="D290" s="3" t="s">
        <v>1335</v>
      </c>
      <c r="E290" s="4" t="s">
        <v>18</v>
      </c>
      <c r="F290" s="4" t="s">
        <v>19</v>
      </c>
      <c r="G290" s="4" t="s">
        <v>20</v>
      </c>
      <c r="H290" s="4" t="s">
        <v>21</v>
      </c>
      <c r="I290" s="5" t="s">
        <v>21</v>
      </c>
      <c r="J290" s="1" t="s">
        <v>1446</v>
      </c>
      <c r="K290" s="1" t="s">
        <v>1447</v>
      </c>
      <c r="L290" s="1" t="s">
        <v>1448</v>
      </c>
      <c r="M290" s="4" t="str">
        <f t="shared" si="1"/>
        <v>Outstanding</v>
      </c>
      <c r="N290" s="13" t="s">
        <v>21</v>
      </c>
    </row>
    <row r="291" spans="1:14" ht="60" customHeight="1" x14ac:dyDescent="0.35">
      <c r="A291" s="11" t="s">
        <v>1449</v>
      </c>
      <c r="B291" s="1" t="s">
        <v>1450</v>
      </c>
      <c r="C291" s="2" t="s">
        <v>35</v>
      </c>
      <c r="D291" s="3" t="s">
        <v>1335</v>
      </c>
      <c r="E291" s="4" t="s">
        <v>18</v>
      </c>
      <c r="F291" s="4" t="s">
        <v>19</v>
      </c>
      <c r="G291" s="4" t="s">
        <v>20</v>
      </c>
      <c r="H291" s="4" t="s">
        <v>21</v>
      </c>
      <c r="I291" s="5" t="s">
        <v>21</v>
      </c>
      <c r="J291" s="1" t="s">
        <v>1451</v>
      </c>
      <c r="K291" s="1" t="s">
        <v>1452</v>
      </c>
      <c r="L291" s="1" t="s">
        <v>1453</v>
      </c>
      <c r="M291" s="4" t="str">
        <f t="shared" si="1"/>
        <v>Outstanding</v>
      </c>
      <c r="N291" s="13" t="s">
        <v>21</v>
      </c>
    </row>
    <row r="292" spans="1:14" ht="60" customHeight="1" x14ac:dyDescent="0.35">
      <c r="A292" s="11" t="s">
        <v>1454</v>
      </c>
      <c r="B292" s="1" t="s">
        <v>1455</v>
      </c>
      <c r="C292" s="2" t="s">
        <v>35</v>
      </c>
      <c r="D292" s="3" t="s">
        <v>1335</v>
      </c>
      <c r="E292" s="4" t="s">
        <v>18</v>
      </c>
      <c r="F292" s="4" t="s">
        <v>19</v>
      </c>
      <c r="G292" s="4" t="s">
        <v>20</v>
      </c>
      <c r="H292" s="4" t="s">
        <v>21</v>
      </c>
      <c r="I292" s="5" t="s">
        <v>21</v>
      </c>
      <c r="J292" s="1" t="s">
        <v>1456</v>
      </c>
      <c r="K292" s="1" t="s">
        <v>1457</v>
      </c>
      <c r="L292" s="1" t="s">
        <v>1458</v>
      </c>
      <c r="M292" s="4" t="str">
        <f t="shared" si="1"/>
        <v>Outstanding</v>
      </c>
      <c r="N292" s="13" t="s">
        <v>21</v>
      </c>
    </row>
    <row r="293" spans="1:14" ht="60" customHeight="1" x14ac:dyDescent="0.35">
      <c r="A293" s="11" t="s">
        <v>1459</v>
      </c>
      <c r="B293" s="1" t="s">
        <v>1460</v>
      </c>
      <c r="C293" s="2" t="s">
        <v>35</v>
      </c>
      <c r="D293" s="3" t="s">
        <v>1335</v>
      </c>
      <c r="E293" s="4" t="s">
        <v>18</v>
      </c>
      <c r="F293" s="4" t="s">
        <v>19</v>
      </c>
      <c r="G293" s="4" t="s">
        <v>20</v>
      </c>
      <c r="H293" s="4" t="s">
        <v>21</v>
      </c>
      <c r="I293" s="5" t="s">
        <v>21</v>
      </c>
      <c r="J293" s="1" t="s">
        <v>1461</v>
      </c>
      <c r="K293" s="1" t="s">
        <v>1462</v>
      </c>
      <c r="L293" s="1" t="s">
        <v>1463</v>
      </c>
      <c r="M293" s="4" t="str">
        <f t="shared" si="1"/>
        <v>Outstanding</v>
      </c>
      <c r="N293" s="13" t="s">
        <v>21</v>
      </c>
    </row>
    <row r="294" spans="1:14" ht="60" customHeight="1" x14ac:dyDescent="0.35">
      <c r="A294" s="11" t="s">
        <v>1464</v>
      </c>
      <c r="B294" s="1" t="s">
        <v>1465</v>
      </c>
      <c r="C294" s="2" t="s">
        <v>35</v>
      </c>
      <c r="D294" s="3" t="s">
        <v>1335</v>
      </c>
      <c r="E294" s="4" t="s">
        <v>18</v>
      </c>
      <c r="F294" s="4" t="s">
        <v>19</v>
      </c>
      <c r="G294" s="4" t="s">
        <v>20</v>
      </c>
      <c r="H294" s="4" t="s">
        <v>21</v>
      </c>
      <c r="I294" s="5" t="s">
        <v>21</v>
      </c>
      <c r="J294" s="1" t="s">
        <v>1466</v>
      </c>
      <c r="K294" s="1" t="s">
        <v>1467</v>
      </c>
      <c r="L294" s="1" t="s">
        <v>1468</v>
      </c>
      <c r="M294" s="4" t="str">
        <f t="shared" si="1"/>
        <v>Outstanding</v>
      </c>
      <c r="N294" s="13" t="s">
        <v>21</v>
      </c>
    </row>
    <row r="295" spans="1:14" ht="60" customHeight="1" x14ac:dyDescent="0.35">
      <c r="A295" s="11" t="s">
        <v>1469</v>
      </c>
      <c r="B295" s="1" t="s">
        <v>1470</v>
      </c>
      <c r="C295" s="2" t="s">
        <v>35</v>
      </c>
      <c r="D295" s="3" t="s">
        <v>1335</v>
      </c>
      <c r="E295" s="4" t="s">
        <v>18</v>
      </c>
      <c r="F295" s="4" t="s">
        <v>19</v>
      </c>
      <c r="G295" s="4" t="s">
        <v>20</v>
      </c>
      <c r="H295" s="4" t="s">
        <v>21</v>
      </c>
      <c r="I295" s="5" t="s">
        <v>21</v>
      </c>
      <c r="J295" s="1" t="s">
        <v>1471</v>
      </c>
      <c r="K295" s="1" t="s">
        <v>1472</v>
      </c>
      <c r="L295" s="1" t="s">
        <v>1473</v>
      </c>
      <c r="M295" s="4" t="str">
        <f t="shared" si="1"/>
        <v>Outstanding</v>
      </c>
      <c r="N295" s="13" t="s">
        <v>21</v>
      </c>
    </row>
    <row r="296" spans="1:14" ht="60" customHeight="1" x14ac:dyDescent="0.35">
      <c r="A296" s="11" t="s">
        <v>1474</v>
      </c>
      <c r="B296" s="1" t="s">
        <v>1475</v>
      </c>
      <c r="C296" s="2" t="s">
        <v>35</v>
      </c>
      <c r="D296" s="3" t="s">
        <v>1335</v>
      </c>
      <c r="E296" s="4" t="s">
        <v>18</v>
      </c>
      <c r="F296" s="4" t="s">
        <v>19</v>
      </c>
      <c r="G296" s="4" t="s">
        <v>20</v>
      </c>
      <c r="H296" s="4" t="s">
        <v>21</v>
      </c>
      <c r="I296" s="5" t="s">
        <v>21</v>
      </c>
      <c r="J296" s="1" t="s">
        <v>1476</v>
      </c>
      <c r="K296" s="1" t="s">
        <v>1477</v>
      </c>
      <c r="L296" s="1" t="s">
        <v>1478</v>
      </c>
      <c r="M296" s="4" t="str">
        <f t="shared" si="1"/>
        <v>Outstanding</v>
      </c>
      <c r="N296" s="13" t="s">
        <v>21</v>
      </c>
    </row>
    <row r="297" spans="1:14" ht="60" customHeight="1" x14ac:dyDescent="0.35">
      <c r="A297" s="11" t="s">
        <v>1479</v>
      </c>
      <c r="B297" s="1" t="s">
        <v>1480</v>
      </c>
      <c r="C297" s="2" t="s">
        <v>35</v>
      </c>
      <c r="D297" s="3" t="s">
        <v>1335</v>
      </c>
      <c r="E297" s="4" t="s">
        <v>18</v>
      </c>
      <c r="F297" s="4" t="s">
        <v>19</v>
      </c>
      <c r="G297" s="4" t="s">
        <v>20</v>
      </c>
      <c r="H297" s="4" t="s">
        <v>21</v>
      </c>
      <c r="I297" s="5" t="s">
        <v>21</v>
      </c>
      <c r="J297" s="1" t="s">
        <v>1481</v>
      </c>
      <c r="K297" s="1" t="s">
        <v>1482</v>
      </c>
      <c r="L297" s="1" t="s">
        <v>1483</v>
      </c>
      <c r="M297" s="4" t="str">
        <f t="shared" si="1"/>
        <v>Outstanding</v>
      </c>
      <c r="N297" s="13" t="s">
        <v>21</v>
      </c>
    </row>
    <row r="298" spans="1:14" ht="60" customHeight="1" x14ac:dyDescent="0.35">
      <c r="A298" s="11" t="s">
        <v>1484</v>
      </c>
      <c r="B298" s="1" t="s">
        <v>1485</v>
      </c>
      <c r="C298" s="2" t="s">
        <v>35</v>
      </c>
      <c r="D298" s="3" t="s">
        <v>1335</v>
      </c>
      <c r="E298" s="4" t="s">
        <v>18</v>
      </c>
      <c r="F298" s="4" t="s">
        <v>19</v>
      </c>
      <c r="G298" s="4" t="s">
        <v>20</v>
      </c>
      <c r="H298" s="4" t="s">
        <v>21</v>
      </c>
      <c r="I298" s="5" t="s">
        <v>21</v>
      </c>
      <c r="J298" s="1" t="s">
        <v>1486</v>
      </c>
      <c r="K298" s="1" t="s">
        <v>1487</v>
      </c>
      <c r="L298" s="1" t="s">
        <v>1488</v>
      </c>
      <c r="M298" s="4" t="str">
        <f t="shared" si="1"/>
        <v>Outstanding</v>
      </c>
      <c r="N298" s="13" t="s">
        <v>21</v>
      </c>
    </row>
    <row r="299" spans="1:14" ht="60" customHeight="1" x14ac:dyDescent="0.35">
      <c r="A299" s="11" t="s">
        <v>1489</v>
      </c>
      <c r="B299" s="1" t="s">
        <v>1490</v>
      </c>
      <c r="C299" s="2" t="s">
        <v>35</v>
      </c>
      <c r="D299" s="3" t="s">
        <v>1335</v>
      </c>
      <c r="E299" s="4" t="s">
        <v>18</v>
      </c>
      <c r="F299" s="4" t="s">
        <v>19</v>
      </c>
      <c r="G299" s="4" t="s">
        <v>20</v>
      </c>
      <c r="H299" s="4" t="s">
        <v>21</v>
      </c>
      <c r="I299" s="5" t="s">
        <v>21</v>
      </c>
      <c r="J299" s="1" t="s">
        <v>1491</v>
      </c>
      <c r="K299" s="1" t="s">
        <v>1492</v>
      </c>
      <c r="L299" s="1" t="s">
        <v>1493</v>
      </c>
      <c r="M299" s="4" t="str">
        <f t="shared" si="1"/>
        <v>Outstanding</v>
      </c>
      <c r="N299" s="13" t="s">
        <v>21</v>
      </c>
    </row>
    <row r="300" spans="1:14" ht="60" customHeight="1" x14ac:dyDescent="0.35">
      <c r="A300" s="11" t="s">
        <v>1494</v>
      </c>
      <c r="B300" s="1" t="s">
        <v>1495</v>
      </c>
      <c r="C300" s="2" t="s">
        <v>35</v>
      </c>
      <c r="D300" s="3" t="s">
        <v>1496</v>
      </c>
      <c r="E300" s="4" t="s">
        <v>18</v>
      </c>
      <c r="F300" s="4" t="s">
        <v>19</v>
      </c>
      <c r="G300" s="4" t="s">
        <v>20</v>
      </c>
      <c r="H300" s="4" t="s">
        <v>21</v>
      </c>
      <c r="I300" s="5" t="s">
        <v>21</v>
      </c>
      <c r="J300" s="1" t="s">
        <v>1497</v>
      </c>
      <c r="K300" s="1" t="s">
        <v>1337</v>
      </c>
      <c r="L300" s="1" t="s">
        <v>1498</v>
      </c>
      <c r="M300" s="4" t="str">
        <f t="shared" si="1"/>
        <v>Outstanding</v>
      </c>
      <c r="N300" s="13" t="s">
        <v>21</v>
      </c>
    </row>
    <row r="301" spans="1:14" ht="60" customHeight="1" x14ac:dyDescent="0.35">
      <c r="A301" s="11" t="s">
        <v>1499</v>
      </c>
      <c r="B301" s="1" t="s">
        <v>1500</v>
      </c>
      <c r="C301" s="2" t="s">
        <v>35</v>
      </c>
      <c r="D301" s="3" t="s">
        <v>1496</v>
      </c>
      <c r="E301" s="4" t="s">
        <v>18</v>
      </c>
      <c r="F301" s="4" t="s">
        <v>19</v>
      </c>
      <c r="G301" s="4" t="s">
        <v>20</v>
      </c>
      <c r="H301" s="4" t="s">
        <v>21</v>
      </c>
      <c r="I301" s="5" t="s">
        <v>21</v>
      </c>
      <c r="J301" s="1" t="s">
        <v>1501</v>
      </c>
      <c r="K301" s="1" t="s">
        <v>1342</v>
      </c>
      <c r="L301" s="1" t="s">
        <v>1502</v>
      </c>
      <c r="M301" s="4" t="str">
        <f t="shared" si="1"/>
        <v>Outstanding</v>
      </c>
      <c r="N301" s="13" t="s">
        <v>21</v>
      </c>
    </row>
    <row r="302" spans="1:14" ht="60" customHeight="1" x14ac:dyDescent="0.35">
      <c r="A302" s="11" t="s">
        <v>1503</v>
      </c>
      <c r="B302" s="1" t="s">
        <v>1504</v>
      </c>
      <c r="C302" s="2" t="s">
        <v>35</v>
      </c>
      <c r="D302" s="3" t="s">
        <v>1496</v>
      </c>
      <c r="E302" s="4" t="s">
        <v>18</v>
      </c>
      <c r="F302" s="4" t="s">
        <v>19</v>
      </c>
      <c r="G302" s="4" t="s">
        <v>20</v>
      </c>
      <c r="H302" s="4" t="s">
        <v>21</v>
      </c>
      <c r="I302" s="5" t="s">
        <v>21</v>
      </c>
      <c r="J302" s="1" t="s">
        <v>1505</v>
      </c>
      <c r="K302" s="1" t="s">
        <v>1347</v>
      </c>
      <c r="L302" s="1" t="s">
        <v>1506</v>
      </c>
      <c r="M302" s="4" t="str">
        <f t="shared" si="1"/>
        <v>Outstanding</v>
      </c>
      <c r="N302" s="13" t="s">
        <v>21</v>
      </c>
    </row>
    <row r="303" spans="1:14" ht="60" customHeight="1" x14ac:dyDescent="0.35">
      <c r="A303" s="11" t="s">
        <v>1507</v>
      </c>
      <c r="B303" s="1" t="s">
        <v>1508</v>
      </c>
      <c r="C303" s="2" t="s">
        <v>35</v>
      </c>
      <c r="D303" s="3" t="s">
        <v>1496</v>
      </c>
      <c r="E303" s="4" t="s">
        <v>18</v>
      </c>
      <c r="F303" s="4" t="s">
        <v>19</v>
      </c>
      <c r="G303" s="4" t="s">
        <v>20</v>
      </c>
      <c r="H303" s="4" t="s">
        <v>21</v>
      </c>
      <c r="I303" s="5" t="s">
        <v>21</v>
      </c>
      <c r="J303" s="1" t="s">
        <v>1509</v>
      </c>
      <c r="K303" s="1" t="s">
        <v>1510</v>
      </c>
      <c r="L303" s="1" t="s">
        <v>1511</v>
      </c>
      <c r="M303" s="4" t="str">
        <f t="shared" si="1"/>
        <v>Outstanding</v>
      </c>
      <c r="N303" s="13" t="s">
        <v>21</v>
      </c>
    </row>
    <row r="304" spans="1:14" ht="60" customHeight="1" x14ac:dyDescent="0.35">
      <c r="A304" s="11" t="s">
        <v>1512</v>
      </c>
      <c r="B304" s="1" t="s">
        <v>1513</v>
      </c>
      <c r="C304" s="2" t="s">
        <v>35</v>
      </c>
      <c r="D304" s="3" t="s">
        <v>1496</v>
      </c>
      <c r="E304" s="4" t="s">
        <v>18</v>
      </c>
      <c r="F304" s="4" t="s">
        <v>19</v>
      </c>
      <c r="G304" s="4" t="s">
        <v>20</v>
      </c>
      <c r="H304" s="4" t="s">
        <v>21</v>
      </c>
      <c r="I304" s="5" t="s">
        <v>21</v>
      </c>
      <c r="J304" s="1" t="s">
        <v>1514</v>
      </c>
      <c r="K304" s="1" t="s">
        <v>1357</v>
      </c>
      <c r="L304" s="1" t="s">
        <v>1515</v>
      </c>
      <c r="M304" s="4" t="str">
        <f t="shared" si="1"/>
        <v>Outstanding</v>
      </c>
      <c r="N304" s="13" t="s">
        <v>21</v>
      </c>
    </row>
    <row r="305" spans="1:14" ht="60" customHeight="1" x14ac:dyDescent="0.35">
      <c r="A305" s="11" t="s">
        <v>1516</v>
      </c>
      <c r="B305" s="1" t="s">
        <v>1517</v>
      </c>
      <c r="C305" s="2" t="s">
        <v>35</v>
      </c>
      <c r="D305" s="3" t="s">
        <v>1496</v>
      </c>
      <c r="E305" s="4" t="s">
        <v>18</v>
      </c>
      <c r="F305" s="4" t="s">
        <v>19</v>
      </c>
      <c r="G305" s="4" t="s">
        <v>20</v>
      </c>
      <c r="H305" s="4" t="s">
        <v>21</v>
      </c>
      <c r="I305" s="5" t="s">
        <v>21</v>
      </c>
      <c r="J305" s="1" t="s">
        <v>1518</v>
      </c>
      <c r="K305" s="1" t="s">
        <v>1362</v>
      </c>
      <c r="L305" s="1" t="s">
        <v>1519</v>
      </c>
      <c r="M305" s="4" t="str">
        <f t="shared" si="1"/>
        <v>Outstanding</v>
      </c>
      <c r="N305" s="13" t="s">
        <v>21</v>
      </c>
    </row>
    <row r="306" spans="1:14" ht="60" customHeight="1" x14ac:dyDescent="0.35">
      <c r="A306" s="11" t="s">
        <v>1520</v>
      </c>
      <c r="B306" s="1" t="s">
        <v>1521</v>
      </c>
      <c r="C306" s="2" t="s">
        <v>35</v>
      </c>
      <c r="D306" s="3" t="s">
        <v>1496</v>
      </c>
      <c r="E306" s="4" t="s">
        <v>18</v>
      </c>
      <c r="F306" s="4" t="s">
        <v>19</v>
      </c>
      <c r="G306" s="4" t="s">
        <v>20</v>
      </c>
      <c r="H306" s="4" t="s">
        <v>21</v>
      </c>
      <c r="I306" s="5" t="s">
        <v>21</v>
      </c>
      <c r="J306" s="1" t="s">
        <v>1522</v>
      </c>
      <c r="K306" s="1" t="s">
        <v>1367</v>
      </c>
      <c r="L306" s="1" t="s">
        <v>1523</v>
      </c>
      <c r="M306" s="4" t="str">
        <f t="shared" si="1"/>
        <v>Outstanding</v>
      </c>
      <c r="N306" s="13" t="s">
        <v>21</v>
      </c>
    </row>
    <row r="307" spans="1:14" ht="60" customHeight="1" x14ac:dyDescent="0.35">
      <c r="A307" s="11" t="s">
        <v>1524</v>
      </c>
      <c r="B307" s="1" t="s">
        <v>1525</v>
      </c>
      <c r="C307" s="2" t="s">
        <v>35</v>
      </c>
      <c r="D307" s="3" t="s">
        <v>1496</v>
      </c>
      <c r="E307" s="4" t="s">
        <v>18</v>
      </c>
      <c r="F307" s="4" t="s">
        <v>19</v>
      </c>
      <c r="G307" s="4" t="s">
        <v>20</v>
      </c>
      <c r="H307" s="4" t="s">
        <v>21</v>
      </c>
      <c r="I307" s="5" t="s">
        <v>21</v>
      </c>
      <c r="J307" s="1" t="s">
        <v>1526</v>
      </c>
      <c r="K307" s="1" t="s">
        <v>1372</v>
      </c>
      <c r="L307" s="1" t="s">
        <v>1527</v>
      </c>
      <c r="M307" s="4" t="str">
        <f t="shared" si="1"/>
        <v>Outstanding</v>
      </c>
      <c r="N307" s="13" t="s">
        <v>21</v>
      </c>
    </row>
    <row r="308" spans="1:14" ht="60" customHeight="1" x14ac:dyDescent="0.35">
      <c r="A308" s="11" t="s">
        <v>1528</v>
      </c>
      <c r="B308" s="1" t="s">
        <v>1529</v>
      </c>
      <c r="C308" s="2" t="s">
        <v>35</v>
      </c>
      <c r="D308" s="3" t="s">
        <v>1496</v>
      </c>
      <c r="E308" s="4" t="s">
        <v>18</v>
      </c>
      <c r="F308" s="4" t="s">
        <v>19</v>
      </c>
      <c r="G308" s="4" t="s">
        <v>20</v>
      </c>
      <c r="H308" s="4" t="s">
        <v>21</v>
      </c>
      <c r="I308" s="5" t="s">
        <v>21</v>
      </c>
      <c r="J308" s="1" t="s">
        <v>1530</v>
      </c>
      <c r="K308" s="1" t="s">
        <v>1377</v>
      </c>
      <c r="L308" s="1" t="s">
        <v>1531</v>
      </c>
      <c r="M308" s="4" t="str">
        <f t="shared" si="1"/>
        <v>Outstanding</v>
      </c>
      <c r="N308" s="13" t="s">
        <v>21</v>
      </c>
    </row>
    <row r="309" spans="1:14" ht="60" customHeight="1" x14ac:dyDescent="0.35">
      <c r="A309" s="11" t="s">
        <v>1532</v>
      </c>
      <c r="B309" s="1" t="s">
        <v>1533</v>
      </c>
      <c r="C309" s="2" t="s">
        <v>35</v>
      </c>
      <c r="D309" s="3" t="s">
        <v>1496</v>
      </c>
      <c r="E309" s="4" t="s">
        <v>18</v>
      </c>
      <c r="F309" s="4" t="s">
        <v>19</v>
      </c>
      <c r="G309" s="4" t="s">
        <v>20</v>
      </c>
      <c r="H309" s="4" t="s">
        <v>21</v>
      </c>
      <c r="I309" s="5" t="s">
        <v>21</v>
      </c>
      <c r="J309" s="1" t="s">
        <v>1534</v>
      </c>
      <c r="K309" s="1" t="s">
        <v>1382</v>
      </c>
      <c r="L309" s="1" t="s">
        <v>1535</v>
      </c>
      <c r="M309" s="4" t="str">
        <f t="shared" si="1"/>
        <v>Outstanding</v>
      </c>
      <c r="N309" s="13" t="s">
        <v>21</v>
      </c>
    </row>
    <row r="310" spans="1:14" ht="60" customHeight="1" x14ac:dyDescent="0.35">
      <c r="A310" s="11" t="s">
        <v>1536</v>
      </c>
      <c r="B310" s="1" t="s">
        <v>1537</v>
      </c>
      <c r="C310" s="2" t="s">
        <v>35</v>
      </c>
      <c r="D310" s="3" t="s">
        <v>1496</v>
      </c>
      <c r="E310" s="4" t="s">
        <v>18</v>
      </c>
      <c r="F310" s="4" t="s">
        <v>19</v>
      </c>
      <c r="G310" s="4" t="s">
        <v>20</v>
      </c>
      <c r="H310" s="4" t="s">
        <v>21</v>
      </c>
      <c r="I310" s="5" t="s">
        <v>21</v>
      </c>
      <c r="J310" s="1" t="s">
        <v>1538</v>
      </c>
      <c r="K310" s="1" t="s">
        <v>1387</v>
      </c>
      <c r="L310" s="1" t="s">
        <v>1539</v>
      </c>
      <c r="M310" s="4" t="str">
        <f t="shared" si="1"/>
        <v>Outstanding</v>
      </c>
      <c r="N310" s="13" t="s">
        <v>21</v>
      </c>
    </row>
    <row r="311" spans="1:14" ht="60" customHeight="1" x14ac:dyDescent="0.35">
      <c r="A311" s="11" t="s">
        <v>1540</v>
      </c>
      <c r="B311" s="1" t="s">
        <v>1541</v>
      </c>
      <c r="C311" s="2" t="s">
        <v>35</v>
      </c>
      <c r="D311" s="3" t="s">
        <v>1496</v>
      </c>
      <c r="E311" s="4" t="s">
        <v>18</v>
      </c>
      <c r="F311" s="4" t="s">
        <v>19</v>
      </c>
      <c r="G311" s="4" t="s">
        <v>20</v>
      </c>
      <c r="H311" s="4" t="s">
        <v>21</v>
      </c>
      <c r="I311" s="5" t="s">
        <v>21</v>
      </c>
      <c r="J311" s="1" t="s">
        <v>1542</v>
      </c>
      <c r="K311" s="1" t="s">
        <v>1392</v>
      </c>
      <c r="L311" s="1" t="s">
        <v>1543</v>
      </c>
      <c r="M311" s="4" t="str">
        <f t="shared" si="1"/>
        <v>Outstanding</v>
      </c>
      <c r="N311" s="13" t="s">
        <v>21</v>
      </c>
    </row>
    <row r="312" spans="1:14" ht="60" customHeight="1" x14ac:dyDescent="0.35">
      <c r="A312" s="11" t="s">
        <v>1544</v>
      </c>
      <c r="B312" s="1" t="s">
        <v>1545</v>
      </c>
      <c r="C312" s="2" t="s">
        <v>35</v>
      </c>
      <c r="D312" s="3" t="s">
        <v>1496</v>
      </c>
      <c r="E312" s="4" t="s">
        <v>18</v>
      </c>
      <c r="F312" s="4" t="s">
        <v>19</v>
      </c>
      <c r="G312" s="4" t="s">
        <v>20</v>
      </c>
      <c r="H312" s="4" t="s">
        <v>21</v>
      </c>
      <c r="I312" s="5" t="s">
        <v>21</v>
      </c>
      <c r="J312" s="1" t="s">
        <v>1546</v>
      </c>
      <c r="K312" s="1" t="s">
        <v>1397</v>
      </c>
      <c r="L312" s="1" t="s">
        <v>1547</v>
      </c>
      <c r="M312" s="4" t="str">
        <f t="shared" si="1"/>
        <v>Outstanding</v>
      </c>
      <c r="N312" s="13" t="s">
        <v>21</v>
      </c>
    </row>
    <row r="313" spans="1:14" ht="60" customHeight="1" x14ac:dyDescent="0.35">
      <c r="A313" s="11" t="s">
        <v>1548</v>
      </c>
      <c r="B313" s="1" t="s">
        <v>1549</v>
      </c>
      <c r="C313" s="2" t="s">
        <v>35</v>
      </c>
      <c r="D313" s="3" t="s">
        <v>1496</v>
      </c>
      <c r="E313" s="4" t="s">
        <v>18</v>
      </c>
      <c r="F313" s="4" t="s">
        <v>19</v>
      </c>
      <c r="G313" s="4" t="s">
        <v>20</v>
      </c>
      <c r="H313" s="4" t="s">
        <v>21</v>
      </c>
      <c r="I313" s="5" t="s">
        <v>21</v>
      </c>
      <c r="J313" s="1" t="s">
        <v>1550</v>
      </c>
      <c r="K313" s="1" t="s">
        <v>1402</v>
      </c>
      <c r="L313" s="1" t="s">
        <v>1551</v>
      </c>
      <c r="M313" s="4" t="str">
        <f t="shared" si="1"/>
        <v>Outstanding</v>
      </c>
      <c r="N313" s="13" t="s">
        <v>21</v>
      </c>
    </row>
    <row r="314" spans="1:14" ht="60" customHeight="1" x14ac:dyDescent="0.35">
      <c r="A314" s="11" t="s">
        <v>1552</v>
      </c>
      <c r="B314" s="1" t="s">
        <v>1553</v>
      </c>
      <c r="C314" s="2" t="s">
        <v>35</v>
      </c>
      <c r="D314" s="3" t="s">
        <v>1496</v>
      </c>
      <c r="E314" s="4" t="s">
        <v>18</v>
      </c>
      <c r="F314" s="4" t="s">
        <v>19</v>
      </c>
      <c r="G314" s="4" t="s">
        <v>20</v>
      </c>
      <c r="H314" s="4" t="s">
        <v>21</v>
      </c>
      <c r="I314" s="5" t="s">
        <v>21</v>
      </c>
      <c r="J314" s="1" t="s">
        <v>1554</v>
      </c>
      <c r="K314" s="1" t="s">
        <v>1555</v>
      </c>
      <c r="L314" s="1" t="s">
        <v>1556</v>
      </c>
      <c r="M314" s="4" t="str">
        <f t="shared" si="1"/>
        <v>Outstanding</v>
      </c>
      <c r="N314" s="13" t="s">
        <v>21</v>
      </c>
    </row>
    <row r="315" spans="1:14" ht="60" customHeight="1" x14ac:dyDescent="0.35">
      <c r="A315" s="11" t="s">
        <v>1557</v>
      </c>
      <c r="B315" s="1" t="s">
        <v>1558</v>
      </c>
      <c r="C315" s="2" t="s">
        <v>35</v>
      </c>
      <c r="D315" s="3" t="s">
        <v>1496</v>
      </c>
      <c r="E315" s="4" t="s">
        <v>18</v>
      </c>
      <c r="F315" s="4" t="s">
        <v>19</v>
      </c>
      <c r="G315" s="4" t="s">
        <v>20</v>
      </c>
      <c r="H315" s="4" t="s">
        <v>21</v>
      </c>
      <c r="I315" s="5" t="s">
        <v>21</v>
      </c>
      <c r="J315" s="1" t="s">
        <v>1559</v>
      </c>
      <c r="K315" s="1" t="s">
        <v>1407</v>
      </c>
      <c r="L315" s="1" t="s">
        <v>1560</v>
      </c>
      <c r="M315" s="4" t="str">
        <f t="shared" si="1"/>
        <v>Outstanding</v>
      </c>
      <c r="N315" s="13" t="s">
        <v>21</v>
      </c>
    </row>
    <row r="316" spans="1:14" ht="60" customHeight="1" x14ac:dyDescent="0.35">
      <c r="A316" s="11" t="s">
        <v>1561</v>
      </c>
      <c r="B316" s="1" t="s">
        <v>1562</v>
      </c>
      <c r="C316" s="2" t="s">
        <v>35</v>
      </c>
      <c r="D316" s="3" t="s">
        <v>1496</v>
      </c>
      <c r="E316" s="4" t="s">
        <v>18</v>
      </c>
      <c r="F316" s="4" t="s">
        <v>19</v>
      </c>
      <c r="G316" s="4" t="s">
        <v>20</v>
      </c>
      <c r="H316" s="4" t="s">
        <v>21</v>
      </c>
      <c r="I316" s="5" t="s">
        <v>21</v>
      </c>
      <c r="J316" s="1" t="s">
        <v>1563</v>
      </c>
      <c r="K316" s="1" t="s">
        <v>1412</v>
      </c>
      <c r="L316" s="1" t="s">
        <v>1564</v>
      </c>
      <c r="M316" s="4" t="str">
        <f t="shared" si="1"/>
        <v>Outstanding</v>
      </c>
      <c r="N316" s="13" t="s">
        <v>21</v>
      </c>
    </row>
    <row r="317" spans="1:14" ht="60" customHeight="1" x14ac:dyDescent="0.35">
      <c r="A317" s="11" t="s">
        <v>1565</v>
      </c>
      <c r="B317" s="1" t="s">
        <v>1566</v>
      </c>
      <c r="C317" s="2" t="s">
        <v>35</v>
      </c>
      <c r="D317" s="3" t="s">
        <v>1496</v>
      </c>
      <c r="E317" s="4" t="s">
        <v>18</v>
      </c>
      <c r="F317" s="4" t="s">
        <v>19</v>
      </c>
      <c r="G317" s="4" t="s">
        <v>20</v>
      </c>
      <c r="H317" s="4" t="s">
        <v>21</v>
      </c>
      <c r="I317" s="5" t="s">
        <v>21</v>
      </c>
      <c r="J317" s="1" t="s">
        <v>1567</v>
      </c>
      <c r="K317" s="1" t="s">
        <v>1417</v>
      </c>
      <c r="L317" s="1" t="s">
        <v>1568</v>
      </c>
      <c r="M317" s="4" t="str">
        <f t="shared" si="1"/>
        <v>Outstanding</v>
      </c>
      <c r="N317" s="13" t="s">
        <v>21</v>
      </c>
    </row>
    <row r="318" spans="1:14" ht="60" customHeight="1" x14ac:dyDescent="0.35">
      <c r="A318" s="11" t="s">
        <v>1569</v>
      </c>
      <c r="B318" s="1" t="s">
        <v>1570</v>
      </c>
      <c r="C318" s="2" t="s">
        <v>35</v>
      </c>
      <c r="D318" s="3" t="s">
        <v>1496</v>
      </c>
      <c r="E318" s="4" t="s">
        <v>18</v>
      </c>
      <c r="F318" s="4" t="s">
        <v>19</v>
      </c>
      <c r="G318" s="4" t="s">
        <v>20</v>
      </c>
      <c r="H318" s="4" t="s">
        <v>21</v>
      </c>
      <c r="I318" s="5" t="s">
        <v>21</v>
      </c>
      <c r="J318" s="1" t="s">
        <v>1571</v>
      </c>
      <c r="K318" s="1" t="s">
        <v>1422</v>
      </c>
      <c r="L318" s="1" t="s">
        <v>1572</v>
      </c>
      <c r="M318" s="4" t="str">
        <f t="shared" si="1"/>
        <v>Outstanding</v>
      </c>
      <c r="N318" s="13" t="s">
        <v>21</v>
      </c>
    </row>
    <row r="319" spans="1:14" ht="60" customHeight="1" x14ac:dyDescent="0.35">
      <c r="A319" s="11" t="s">
        <v>1573</v>
      </c>
      <c r="B319" s="1" t="s">
        <v>1574</v>
      </c>
      <c r="C319" s="2" t="s">
        <v>35</v>
      </c>
      <c r="D319" s="3" t="s">
        <v>1496</v>
      </c>
      <c r="E319" s="4" t="s">
        <v>18</v>
      </c>
      <c r="F319" s="4" t="s">
        <v>19</v>
      </c>
      <c r="G319" s="4" t="s">
        <v>20</v>
      </c>
      <c r="H319" s="4" t="s">
        <v>21</v>
      </c>
      <c r="I319" s="5" t="s">
        <v>21</v>
      </c>
      <c r="J319" s="1" t="s">
        <v>1575</v>
      </c>
      <c r="K319" s="1" t="s">
        <v>1427</v>
      </c>
      <c r="L319" s="1" t="s">
        <v>1576</v>
      </c>
      <c r="M319" s="4" t="str">
        <f t="shared" si="1"/>
        <v>Outstanding</v>
      </c>
      <c r="N319" s="13" t="s">
        <v>21</v>
      </c>
    </row>
    <row r="320" spans="1:14" ht="60" customHeight="1" x14ac:dyDescent="0.35">
      <c r="A320" s="11" t="s">
        <v>1577</v>
      </c>
      <c r="B320" s="1" t="s">
        <v>1578</v>
      </c>
      <c r="C320" s="2" t="s">
        <v>35</v>
      </c>
      <c r="D320" s="3" t="s">
        <v>1496</v>
      </c>
      <c r="E320" s="4" t="s">
        <v>18</v>
      </c>
      <c r="F320" s="4" t="s">
        <v>19</v>
      </c>
      <c r="G320" s="4" t="s">
        <v>20</v>
      </c>
      <c r="H320" s="4" t="s">
        <v>21</v>
      </c>
      <c r="I320" s="5" t="s">
        <v>21</v>
      </c>
      <c r="J320" s="1" t="s">
        <v>1579</v>
      </c>
      <c r="K320" s="1" t="s">
        <v>1432</v>
      </c>
      <c r="L320" s="1" t="s">
        <v>1580</v>
      </c>
      <c r="M320" s="4" t="str">
        <f t="shared" si="1"/>
        <v>Outstanding</v>
      </c>
      <c r="N320" s="13" t="s">
        <v>21</v>
      </c>
    </row>
    <row r="321" spans="1:14" ht="60" customHeight="1" x14ac:dyDescent="0.35">
      <c r="A321" s="11" t="s">
        <v>1581</v>
      </c>
      <c r="B321" s="1" t="s">
        <v>1582</v>
      </c>
      <c r="C321" s="2" t="s">
        <v>35</v>
      </c>
      <c r="D321" s="3" t="s">
        <v>1496</v>
      </c>
      <c r="E321" s="4" t="s">
        <v>18</v>
      </c>
      <c r="F321" s="4" t="s">
        <v>19</v>
      </c>
      <c r="G321" s="4" t="s">
        <v>20</v>
      </c>
      <c r="H321" s="4" t="s">
        <v>21</v>
      </c>
      <c r="I321" s="5" t="s">
        <v>21</v>
      </c>
      <c r="J321" s="1" t="s">
        <v>1583</v>
      </c>
      <c r="K321" s="1" t="s">
        <v>1437</v>
      </c>
      <c r="L321" s="1" t="s">
        <v>1584</v>
      </c>
      <c r="M321" s="4" t="str">
        <f t="shared" si="1"/>
        <v>Outstanding</v>
      </c>
      <c r="N321" s="13" t="s">
        <v>21</v>
      </c>
    </row>
    <row r="322" spans="1:14" ht="60" customHeight="1" x14ac:dyDescent="0.35">
      <c r="A322" s="11" t="s">
        <v>1585</v>
      </c>
      <c r="B322" s="1" t="s">
        <v>1586</v>
      </c>
      <c r="C322" s="2" t="s">
        <v>35</v>
      </c>
      <c r="D322" s="3" t="s">
        <v>1496</v>
      </c>
      <c r="E322" s="4" t="s">
        <v>18</v>
      </c>
      <c r="F322" s="4" t="s">
        <v>19</v>
      </c>
      <c r="G322" s="4" t="s">
        <v>20</v>
      </c>
      <c r="H322" s="4" t="s">
        <v>21</v>
      </c>
      <c r="I322" s="5" t="s">
        <v>21</v>
      </c>
      <c r="J322" s="1" t="s">
        <v>1587</v>
      </c>
      <c r="K322" s="1" t="s">
        <v>1442</v>
      </c>
      <c r="L322" s="1" t="s">
        <v>1588</v>
      </c>
      <c r="M322" s="4" t="str">
        <f t="shared" si="1"/>
        <v>Outstanding</v>
      </c>
      <c r="N322" s="13" t="s">
        <v>21</v>
      </c>
    </row>
    <row r="323" spans="1:14" ht="60" customHeight="1" x14ac:dyDescent="0.35">
      <c r="A323" s="11" t="s">
        <v>1589</v>
      </c>
      <c r="B323" s="1" t="s">
        <v>1590</v>
      </c>
      <c r="C323" s="2" t="s">
        <v>35</v>
      </c>
      <c r="D323" s="3" t="s">
        <v>1496</v>
      </c>
      <c r="E323" s="4" t="s">
        <v>18</v>
      </c>
      <c r="F323" s="4" t="s">
        <v>19</v>
      </c>
      <c r="G323" s="4" t="s">
        <v>20</v>
      </c>
      <c r="H323" s="4" t="s">
        <v>21</v>
      </c>
      <c r="I323" s="5" t="s">
        <v>21</v>
      </c>
      <c r="J323" s="1" t="s">
        <v>1591</v>
      </c>
      <c r="K323" s="1" t="s">
        <v>1592</v>
      </c>
      <c r="L323" s="1" t="s">
        <v>1593</v>
      </c>
      <c r="M323" s="4" t="str">
        <f t="shared" si="1"/>
        <v>Outstanding</v>
      </c>
      <c r="N323" s="13" t="s">
        <v>21</v>
      </c>
    </row>
    <row r="324" spans="1:14" ht="60" customHeight="1" x14ac:dyDescent="0.35">
      <c r="A324" s="11" t="s">
        <v>1594</v>
      </c>
      <c r="B324" s="1" t="s">
        <v>1595</v>
      </c>
      <c r="C324" s="2" t="s">
        <v>35</v>
      </c>
      <c r="D324" s="3" t="s">
        <v>1496</v>
      </c>
      <c r="E324" s="4" t="s">
        <v>18</v>
      </c>
      <c r="F324" s="4" t="s">
        <v>19</v>
      </c>
      <c r="G324" s="4" t="s">
        <v>20</v>
      </c>
      <c r="H324" s="4" t="s">
        <v>21</v>
      </c>
      <c r="I324" s="5" t="s">
        <v>21</v>
      </c>
      <c r="J324" s="1" t="s">
        <v>1596</v>
      </c>
      <c r="K324" s="1" t="s">
        <v>1447</v>
      </c>
      <c r="L324" s="1" t="s">
        <v>1597</v>
      </c>
      <c r="M324" s="4" t="str">
        <f t="shared" si="1"/>
        <v>Outstanding</v>
      </c>
      <c r="N324" s="13" t="s">
        <v>21</v>
      </c>
    </row>
    <row r="325" spans="1:14" ht="60" customHeight="1" x14ac:dyDescent="0.35">
      <c r="A325" s="11" t="s">
        <v>1598</v>
      </c>
      <c r="B325" s="1" t="s">
        <v>1599</v>
      </c>
      <c r="C325" s="2" t="s">
        <v>35</v>
      </c>
      <c r="D325" s="3" t="s">
        <v>1496</v>
      </c>
      <c r="E325" s="4" t="s">
        <v>18</v>
      </c>
      <c r="F325" s="4" t="s">
        <v>19</v>
      </c>
      <c r="G325" s="4" t="s">
        <v>20</v>
      </c>
      <c r="H325" s="4" t="s">
        <v>21</v>
      </c>
      <c r="I325" s="5" t="s">
        <v>21</v>
      </c>
      <c r="J325" s="1" t="s">
        <v>1600</v>
      </c>
      <c r="K325" s="1" t="s">
        <v>1452</v>
      </c>
      <c r="L325" s="1" t="s">
        <v>1601</v>
      </c>
      <c r="M325" s="4" t="str">
        <f t="shared" si="1"/>
        <v>Outstanding</v>
      </c>
      <c r="N325" s="13" t="s">
        <v>21</v>
      </c>
    </row>
    <row r="326" spans="1:14" ht="60" customHeight="1" x14ac:dyDescent="0.35">
      <c r="A326" s="11" t="s">
        <v>1602</v>
      </c>
      <c r="B326" s="1" t="s">
        <v>1603</v>
      </c>
      <c r="C326" s="2" t="s">
        <v>35</v>
      </c>
      <c r="D326" s="3" t="s">
        <v>1496</v>
      </c>
      <c r="E326" s="4" t="s">
        <v>18</v>
      </c>
      <c r="F326" s="4" t="s">
        <v>19</v>
      </c>
      <c r="G326" s="4" t="s">
        <v>20</v>
      </c>
      <c r="H326" s="4" t="s">
        <v>21</v>
      </c>
      <c r="I326" s="5" t="s">
        <v>21</v>
      </c>
      <c r="J326" s="1" t="s">
        <v>1456</v>
      </c>
      <c r="K326" s="1" t="s">
        <v>1457</v>
      </c>
      <c r="L326" s="1" t="s">
        <v>1458</v>
      </c>
      <c r="M326" s="4" t="str">
        <f t="shared" si="1"/>
        <v>Outstanding</v>
      </c>
      <c r="N326" s="13" t="s">
        <v>21</v>
      </c>
    </row>
    <row r="327" spans="1:14" ht="60" customHeight="1" x14ac:dyDescent="0.35">
      <c r="A327" s="11" t="s">
        <v>1604</v>
      </c>
      <c r="B327" s="1" t="s">
        <v>1605</v>
      </c>
      <c r="C327" s="2" t="s">
        <v>35</v>
      </c>
      <c r="D327" s="3" t="s">
        <v>1496</v>
      </c>
      <c r="E327" s="4" t="s">
        <v>18</v>
      </c>
      <c r="F327" s="4" t="s">
        <v>19</v>
      </c>
      <c r="G327" s="4" t="s">
        <v>20</v>
      </c>
      <c r="H327" s="4" t="s">
        <v>21</v>
      </c>
      <c r="I327" s="5" t="s">
        <v>21</v>
      </c>
      <c r="J327" s="1" t="s">
        <v>1461</v>
      </c>
      <c r="K327" s="1" t="s">
        <v>1462</v>
      </c>
      <c r="L327" s="1" t="s">
        <v>1463</v>
      </c>
      <c r="M327" s="4" t="str">
        <f t="shared" si="1"/>
        <v>Outstanding</v>
      </c>
      <c r="N327" s="13" t="s">
        <v>21</v>
      </c>
    </row>
    <row r="328" spans="1:14" ht="60" customHeight="1" x14ac:dyDescent="0.35">
      <c r="A328" s="11" t="s">
        <v>1606</v>
      </c>
      <c r="B328" s="1" t="s">
        <v>1607</v>
      </c>
      <c r="C328" s="2" t="s">
        <v>35</v>
      </c>
      <c r="D328" s="3" t="s">
        <v>1496</v>
      </c>
      <c r="E328" s="4" t="s">
        <v>18</v>
      </c>
      <c r="F328" s="4" t="s">
        <v>19</v>
      </c>
      <c r="G328" s="4" t="s">
        <v>20</v>
      </c>
      <c r="H328" s="4" t="s">
        <v>21</v>
      </c>
      <c r="I328" s="5" t="s">
        <v>21</v>
      </c>
      <c r="J328" s="1" t="s">
        <v>1466</v>
      </c>
      <c r="K328" s="1" t="s">
        <v>1467</v>
      </c>
      <c r="L328" s="1" t="s">
        <v>1468</v>
      </c>
      <c r="M328" s="4" t="str">
        <f t="shared" si="1"/>
        <v>Outstanding</v>
      </c>
      <c r="N328" s="13" t="s">
        <v>21</v>
      </c>
    </row>
    <row r="329" spans="1:14" ht="60" customHeight="1" x14ac:dyDescent="0.35">
      <c r="A329" s="11" t="s">
        <v>1608</v>
      </c>
      <c r="B329" s="1" t="s">
        <v>1609</v>
      </c>
      <c r="C329" s="2" t="s">
        <v>35</v>
      </c>
      <c r="D329" s="3" t="s">
        <v>1496</v>
      </c>
      <c r="E329" s="4" t="s">
        <v>18</v>
      </c>
      <c r="F329" s="4" t="s">
        <v>19</v>
      </c>
      <c r="G329" s="4" t="s">
        <v>20</v>
      </c>
      <c r="H329" s="4" t="s">
        <v>21</v>
      </c>
      <c r="I329" s="5" t="s">
        <v>21</v>
      </c>
      <c r="J329" s="1" t="s">
        <v>1471</v>
      </c>
      <c r="K329" s="1" t="s">
        <v>1472</v>
      </c>
      <c r="L329" s="1" t="s">
        <v>1610</v>
      </c>
      <c r="M329" s="4" t="str">
        <f t="shared" si="1"/>
        <v>Outstanding</v>
      </c>
      <c r="N329" s="13" t="s">
        <v>21</v>
      </c>
    </row>
    <row r="330" spans="1:14" ht="60" customHeight="1" x14ac:dyDescent="0.35">
      <c r="A330" s="11" t="s">
        <v>1611</v>
      </c>
      <c r="B330" s="1" t="s">
        <v>1612</v>
      </c>
      <c r="C330" s="2" t="s">
        <v>35</v>
      </c>
      <c r="D330" s="3" t="s">
        <v>1496</v>
      </c>
      <c r="E330" s="4" t="s">
        <v>18</v>
      </c>
      <c r="F330" s="4" t="s">
        <v>19</v>
      </c>
      <c r="G330" s="4" t="s">
        <v>20</v>
      </c>
      <c r="H330" s="4" t="s">
        <v>21</v>
      </c>
      <c r="I330" s="5" t="s">
        <v>21</v>
      </c>
      <c r="J330" s="1" t="s">
        <v>1613</v>
      </c>
      <c r="K330" s="1" t="s">
        <v>1477</v>
      </c>
      <c r="L330" s="1" t="s">
        <v>1614</v>
      </c>
      <c r="M330" s="4" t="str">
        <f t="shared" si="1"/>
        <v>Outstanding</v>
      </c>
      <c r="N330" s="13" t="s">
        <v>21</v>
      </c>
    </row>
    <row r="331" spans="1:14" ht="60" customHeight="1" x14ac:dyDescent="0.35">
      <c r="A331" s="11" t="s">
        <v>1615</v>
      </c>
      <c r="B331" s="1" t="s">
        <v>1616</v>
      </c>
      <c r="C331" s="2" t="s">
        <v>35</v>
      </c>
      <c r="D331" s="3" t="s">
        <v>1496</v>
      </c>
      <c r="E331" s="4" t="s">
        <v>18</v>
      </c>
      <c r="F331" s="4" t="s">
        <v>19</v>
      </c>
      <c r="G331" s="4" t="s">
        <v>20</v>
      </c>
      <c r="H331" s="4" t="s">
        <v>21</v>
      </c>
      <c r="I331" s="5" t="s">
        <v>21</v>
      </c>
      <c r="J331" s="1" t="s">
        <v>1617</v>
      </c>
      <c r="K331" s="1" t="s">
        <v>1482</v>
      </c>
      <c r="L331" s="1" t="s">
        <v>1618</v>
      </c>
      <c r="M331" s="4" t="str">
        <f t="shared" si="1"/>
        <v>Outstanding</v>
      </c>
      <c r="N331" s="13" t="s">
        <v>21</v>
      </c>
    </row>
    <row r="332" spans="1:14" ht="60" customHeight="1" x14ac:dyDescent="0.35">
      <c r="A332" s="11" t="s">
        <v>1619</v>
      </c>
      <c r="B332" s="1" t="s">
        <v>1620</v>
      </c>
      <c r="C332" s="2" t="s">
        <v>35</v>
      </c>
      <c r="D332" s="3" t="s">
        <v>1496</v>
      </c>
      <c r="E332" s="4" t="s">
        <v>18</v>
      </c>
      <c r="F332" s="4" t="s">
        <v>19</v>
      </c>
      <c r="G332" s="4" t="s">
        <v>20</v>
      </c>
      <c r="H332" s="4" t="s">
        <v>21</v>
      </c>
      <c r="I332" s="5" t="s">
        <v>21</v>
      </c>
      <c r="J332" s="1" t="s">
        <v>1486</v>
      </c>
      <c r="K332" s="1" t="s">
        <v>1487</v>
      </c>
      <c r="L332" s="1" t="s">
        <v>1488</v>
      </c>
      <c r="M332" s="4" t="str">
        <f t="shared" si="1"/>
        <v>Outstanding</v>
      </c>
      <c r="N332" s="13" t="s">
        <v>21</v>
      </c>
    </row>
    <row r="333" spans="1:14" ht="60" customHeight="1" x14ac:dyDescent="0.35">
      <c r="A333" s="11" t="s">
        <v>1621</v>
      </c>
      <c r="B333" s="1" t="s">
        <v>1622</v>
      </c>
      <c r="C333" s="2" t="s">
        <v>35</v>
      </c>
      <c r="D333" s="3" t="s">
        <v>1496</v>
      </c>
      <c r="E333" s="4" t="s">
        <v>18</v>
      </c>
      <c r="F333" s="4" t="s">
        <v>19</v>
      </c>
      <c r="G333" s="4" t="s">
        <v>20</v>
      </c>
      <c r="H333" s="4" t="s">
        <v>21</v>
      </c>
      <c r="I333" s="5" t="s">
        <v>21</v>
      </c>
      <c r="J333" s="1" t="s">
        <v>1491</v>
      </c>
      <c r="K333" s="1" t="s">
        <v>1492</v>
      </c>
      <c r="L333" s="1" t="s">
        <v>1493</v>
      </c>
      <c r="M333" s="4" t="str">
        <f t="shared" si="1"/>
        <v>Outstanding</v>
      </c>
      <c r="N333" s="13" t="s">
        <v>21</v>
      </c>
    </row>
    <row r="334" spans="1:14" ht="60" customHeight="1" x14ac:dyDescent="0.35">
      <c r="A334" s="11" t="s">
        <v>1623</v>
      </c>
      <c r="B334" s="1" t="s">
        <v>1624</v>
      </c>
      <c r="C334" s="2" t="s">
        <v>35</v>
      </c>
      <c r="D334" s="3" t="s">
        <v>1625</v>
      </c>
      <c r="E334" s="4" t="s">
        <v>18</v>
      </c>
      <c r="F334" s="4" t="s">
        <v>19</v>
      </c>
      <c r="G334" s="4" t="s">
        <v>20</v>
      </c>
      <c r="H334" s="4" t="s">
        <v>21</v>
      </c>
      <c r="I334" s="5" t="s">
        <v>21</v>
      </c>
      <c r="J334" s="1" t="s">
        <v>1626</v>
      </c>
      <c r="K334" s="1" t="s">
        <v>1337</v>
      </c>
      <c r="L334" s="1" t="s">
        <v>1627</v>
      </c>
      <c r="M334" s="4" t="str">
        <f t="shared" si="1"/>
        <v>Outstanding</v>
      </c>
      <c r="N334" s="13" t="s">
        <v>21</v>
      </c>
    </row>
    <row r="335" spans="1:14" ht="60" customHeight="1" x14ac:dyDescent="0.35">
      <c r="A335" s="11" t="s">
        <v>1628</v>
      </c>
      <c r="B335" s="1" t="s">
        <v>1629</v>
      </c>
      <c r="C335" s="2" t="s">
        <v>35</v>
      </c>
      <c r="D335" s="3" t="s">
        <v>1625</v>
      </c>
      <c r="E335" s="4" t="s">
        <v>18</v>
      </c>
      <c r="F335" s="4" t="s">
        <v>19</v>
      </c>
      <c r="G335" s="4" t="s">
        <v>20</v>
      </c>
      <c r="H335" s="4" t="s">
        <v>21</v>
      </c>
      <c r="I335" s="5" t="s">
        <v>21</v>
      </c>
      <c r="J335" s="1" t="s">
        <v>1630</v>
      </c>
      <c r="K335" s="1" t="s">
        <v>1342</v>
      </c>
      <c r="L335" s="1" t="s">
        <v>1631</v>
      </c>
      <c r="M335" s="4" t="str">
        <f t="shared" si="1"/>
        <v>Outstanding</v>
      </c>
      <c r="N335" s="13" t="s">
        <v>21</v>
      </c>
    </row>
    <row r="336" spans="1:14" ht="60" customHeight="1" x14ac:dyDescent="0.35">
      <c r="A336" s="11" t="s">
        <v>1632</v>
      </c>
      <c r="B336" s="1" t="s">
        <v>1633</v>
      </c>
      <c r="C336" s="2" t="s">
        <v>35</v>
      </c>
      <c r="D336" s="3" t="s">
        <v>1625</v>
      </c>
      <c r="E336" s="4" t="s">
        <v>18</v>
      </c>
      <c r="F336" s="4" t="s">
        <v>19</v>
      </c>
      <c r="G336" s="4" t="s">
        <v>20</v>
      </c>
      <c r="H336" s="4" t="s">
        <v>21</v>
      </c>
      <c r="I336" s="5" t="s">
        <v>21</v>
      </c>
      <c r="J336" s="1" t="s">
        <v>1634</v>
      </c>
      <c r="K336" s="1" t="s">
        <v>1347</v>
      </c>
      <c r="L336" s="1" t="s">
        <v>1635</v>
      </c>
      <c r="M336" s="4" t="str">
        <f t="shared" si="1"/>
        <v>Outstanding</v>
      </c>
      <c r="N336" s="13" t="s">
        <v>21</v>
      </c>
    </row>
    <row r="337" spans="1:14" ht="60" customHeight="1" x14ac:dyDescent="0.35">
      <c r="A337" s="11" t="s">
        <v>1636</v>
      </c>
      <c r="B337" s="1" t="s">
        <v>1637</v>
      </c>
      <c r="C337" s="2" t="s">
        <v>35</v>
      </c>
      <c r="D337" s="3" t="s">
        <v>1625</v>
      </c>
      <c r="E337" s="4" t="s">
        <v>18</v>
      </c>
      <c r="F337" s="4" t="s">
        <v>19</v>
      </c>
      <c r="G337" s="4" t="s">
        <v>20</v>
      </c>
      <c r="H337" s="4" t="s">
        <v>21</v>
      </c>
      <c r="I337" s="5" t="s">
        <v>21</v>
      </c>
      <c r="J337" s="1" t="s">
        <v>1638</v>
      </c>
      <c r="K337" s="1" t="s">
        <v>1352</v>
      </c>
      <c r="L337" s="1" t="s">
        <v>1639</v>
      </c>
      <c r="M337" s="4" t="str">
        <f t="shared" si="1"/>
        <v>Outstanding</v>
      </c>
      <c r="N337" s="13" t="s">
        <v>21</v>
      </c>
    </row>
    <row r="338" spans="1:14" ht="60" customHeight="1" x14ac:dyDescent="0.35">
      <c r="A338" s="11" t="s">
        <v>1640</v>
      </c>
      <c r="B338" s="1" t="s">
        <v>1641</v>
      </c>
      <c r="C338" s="2" t="s">
        <v>35</v>
      </c>
      <c r="D338" s="3" t="s">
        <v>1625</v>
      </c>
      <c r="E338" s="4" t="s">
        <v>18</v>
      </c>
      <c r="F338" s="4" t="s">
        <v>19</v>
      </c>
      <c r="G338" s="4" t="s">
        <v>20</v>
      </c>
      <c r="H338" s="4" t="s">
        <v>21</v>
      </c>
      <c r="I338" s="5" t="s">
        <v>21</v>
      </c>
      <c r="J338" s="1" t="s">
        <v>1642</v>
      </c>
      <c r="K338" s="1" t="s">
        <v>1357</v>
      </c>
      <c r="L338" s="1" t="s">
        <v>1643</v>
      </c>
      <c r="M338" s="4" t="str">
        <f t="shared" si="1"/>
        <v>Outstanding</v>
      </c>
      <c r="N338" s="13" t="s">
        <v>21</v>
      </c>
    </row>
    <row r="339" spans="1:14" ht="60" customHeight="1" x14ac:dyDescent="0.35">
      <c r="A339" s="11" t="s">
        <v>1644</v>
      </c>
      <c r="B339" s="1" t="s">
        <v>1645</v>
      </c>
      <c r="C339" s="2" t="s">
        <v>35</v>
      </c>
      <c r="D339" s="3" t="s">
        <v>1625</v>
      </c>
      <c r="E339" s="4" t="s">
        <v>18</v>
      </c>
      <c r="F339" s="4" t="s">
        <v>19</v>
      </c>
      <c r="G339" s="4" t="s">
        <v>20</v>
      </c>
      <c r="H339" s="4" t="s">
        <v>21</v>
      </c>
      <c r="I339" s="5" t="s">
        <v>21</v>
      </c>
      <c r="J339" s="1" t="s">
        <v>1646</v>
      </c>
      <c r="K339" s="1" t="s">
        <v>1362</v>
      </c>
      <c r="L339" s="1" t="s">
        <v>1647</v>
      </c>
      <c r="M339" s="4" t="str">
        <f t="shared" si="1"/>
        <v>Outstanding</v>
      </c>
      <c r="N339" s="13" t="s">
        <v>21</v>
      </c>
    </row>
    <row r="340" spans="1:14" ht="60" customHeight="1" x14ac:dyDescent="0.35">
      <c r="A340" s="11" t="s">
        <v>1648</v>
      </c>
      <c r="B340" s="1" t="s">
        <v>1649</v>
      </c>
      <c r="C340" s="2" t="s">
        <v>35</v>
      </c>
      <c r="D340" s="3" t="s">
        <v>1625</v>
      </c>
      <c r="E340" s="4" t="s">
        <v>18</v>
      </c>
      <c r="F340" s="4" t="s">
        <v>19</v>
      </c>
      <c r="G340" s="4" t="s">
        <v>20</v>
      </c>
      <c r="H340" s="4" t="s">
        <v>21</v>
      </c>
      <c r="I340" s="5" t="s">
        <v>21</v>
      </c>
      <c r="J340" s="1" t="s">
        <v>1650</v>
      </c>
      <c r="K340" s="1" t="s">
        <v>1367</v>
      </c>
      <c r="L340" s="1" t="s">
        <v>1651</v>
      </c>
      <c r="M340" s="4" t="str">
        <f t="shared" si="1"/>
        <v>Outstanding</v>
      </c>
      <c r="N340" s="13" t="s">
        <v>21</v>
      </c>
    </row>
    <row r="341" spans="1:14" ht="60" customHeight="1" x14ac:dyDescent="0.35">
      <c r="A341" s="11" t="s">
        <v>1652</v>
      </c>
      <c r="B341" s="1" t="s">
        <v>1653</v>
      </c>
      <c r="C341" s="2" t="s">
        <v>35</v>
      </c>
      <c r="D341" s="3" t="s">
        <v>1625</v>
      </c>
      <c r="E341" s="4" t="s">
        <v>18</v>
      </c>
      <c r="F341" s="4" t="s">
        <v>19</v>
      </c>
      <c r="G341" s="4" t="s">
        <v>20</v>
      </c>
      <c r="H341" s="4" t="s">
        <v>21</v>
      </c>
      <c r="I341" s="5" t="s">
        <v>21</v>
      </c>
      <c r="J341" s="1" t="s">
        <v>1654</v>
      </c>
      <c r="K341" s="1" t="s">
        <v>1372</v>
      </c>
      <c r="L341" s="1" t="s">
        <v>1655</v>
      </c>
      <c r="M341" s="4" t="str">
        <f t="shared" si="1"/>
        <v>Outstanding</v>
      </c>
      <c r="N341" s="13" t="s">
        <v>21</v>
      </c>
    </row>
    <row r="342" spans="1:14" ht="60" customHeight="1" x14ac:dyDescent="0.35">
      <c r="A342" s="11" t="s">
        <v>1656</v>
      </c>
      <c r="B342" s="1" t="s">
        <v>1657</v>
      </c>
      <c r="C342" s="2" t="s">
        <v>35</v>
      </c>
      <c r="D342" s="3" t="s">
        <v>1625</v>
      </c>
      <c r="E342" s="4" t="s">
        <v>18</v>
      </c>
      <c r="F342" s="4" t="s">
        <v>19</v>
      </c>
      <c r="G342" s="4" t="s">
        <v>20</v>
      </c>
      <c r="H342" s="4" t="s">
        <v>21</v>
      </c>
      <c r="I342" s="5" t="s">
        <v>21</v>
      </c>
      <c r="J342" s="1" t="s">
        <v>1658</v>
      </c>
      <c r="K342" s="1" t="s">
        <v>1377</v>
      </c>
      <c r="L342" s="1" t="s">
        <v>1659</v>
      </c>
      <c r="M342" s="4" t="str">
        <f t="shared" si="1"/>
        <v>Outstanding</v>
      </c>
      <c r="N342" s="13" t="s">
        <v>21</v>
      </c>
    </row>
    <row r="343" spans="1:14" ht="60" customHeight="1" x14ac:dyDescent="0.35">
      <c r="A343" s="11" t="s">
        <v>1660</v>
      </c>
      <c r="B343" s="1" t="s">
        <v>1661</v>
      </c>
      <c r="C343" s="2" t="s">
        <v>35</v>
      </c>
      <c r="D343" s="3" t="s">
        <v>1625</v>
      </c>
      <c r="E343" s="4" t="s">
        <v>18</v>
      </c>
      <c r="F343" s="4" t="s">
        <v>19</v>
      </c>
      <c r="G343" s="4" t="s">
        <v>20</v>
      </c>
      <c r="H343" s="4" t="s">
        <v>21</v>
      </c>
      <c r="I343" s="5" t="s">
        <v>21</v>
      </c>
      <c r="J343" s="1" t="s">
        <v>1662</v>
      </c>
      <c r="K343" s="1" t="s">
        <v>1382</v>
      </c>
      <c r="L343" s="1" t="s">
        <v>1663</v>
      </c>
      <c r="M343" s="4" t="str">
        <f t="shared" si="1"/>
        <v>Outstanding</v>
      </c>
      <c r="N343" s="13" t="s">
        <v>21</v>
      </c>
    </row>
    <row r="344" spans="1:14" ht="60" customHeight="1" x14ac:dyDescent="0.35">
      <c r="A344" s="11" t="s">
        <v>1664</v>
      </c>
      <c r="B344" s="1" t="s">
        <v>1665</v>
      </c>
      <c r="C344" s="2" t="s">
        <v>35</v>
      </c>
      <c r="D344" s="3" t="s">
        <v>1625</v>
      </c>
      <c r="E344" s="4" t="s">
        <v>18</v>
      </c>
      <c r="F344" s="4" t="s">
        <v>19</v>
      </c>
      <c r="G344" s="4" t="s">
        <v>20</v>
      </c>
      <c r="H344" s="4" t="s">
        <v>21</v>
      </c>
      <c r="I344" s="5" t="s">
        <v>21</v>
      </c>
      <c r="J344" s="1" t="s">
        <v>1666</v>
      </c>
      <c r="K344" s="1" t="s">
        <v>1387</v>
      </c>
      <c r="L344" s="1" t="s">
        <v>1667</v>
      </c>
      <c r="M344" s="4" t="str">
        <f t="shared" si="1"/>
        <v>Outstanding</v>
      </c>
      <c r="N344" s="13" t="s">
        <v>21</v>
      </c>
    </row>
    <row r="345" spans="1:14" ht="60" customHeight="1" x14ac:dyDescent="0.35">
      <c r="A345" s="11" t="s">
        <v>1668</v>
      </c>
      <c r="B345" s="1" t="s">
        <v>1669</v>
      </c>
      <c r="C345" s="2" t="s">
        <v>35</v>
      </c>
      <c r="D345" s="3" t="s">
        <v>1625</v>
      </c>
      <c r="E345" s="4" t="s">
        <v>18</v>
      </c>
      <c r="F345" s="4" t="s">
        <v>19</v>
      </c>
      <c r="G345" s="4" t="s">
        <v>20</v>
      </c>
      <c r="H345" s="4" t="s">
        <v>21</v>
      </c>
      <c r="I345" s="5" t="s">
        <v>21</v>
      </c>
      <c r="J345" s="1" t="s">
        <v>1670</v>
      </c>
      <c r="K345" s="1" t="s">
        <v>1392</v>
      </c>
      <c r="L345" s="1" t="s">
        <v>1671</v>
      </c>
      <c r="M345" s="4" t="str">
        <f t="shared" si="1"/>
        <v>Outstanding</v>
      </c>
      <c r="N345" s="13" t="s">
        <v>21</v>
      </c>
    </row>
    <row r="346" spans="1:14" ht="60" customHeight="1" x14ac:dyDescent="0.35">
      <c r="A346" s="11" t="s">
        <v>1672</v>
      </c>
      <c r="B346" s="1" t="s">
        <v>1673</v>
      </c>
      <c r="C346" s="2" t="s">
        <v>35</v>
      </c>
      <c r="D346" s="3" t="s">
        <v>1625</v>
      </c>
      <c r="E346" s="4" t="s">
        <v>18</v>
      </c>
      <c r="F346" s="4" t="s">
        <v>19</v>
      </c>
      <c r="G346" s="4" t="s">
        <v>20</v>
      </c>
      <c r="H346" s="4" t="s">
        <v>21</v>
      </c>
      <c r="I346" s="5" t="s">
        <v>21</v>
      </c>
      <c r="J346" s="1" t="s">
        <v>1674</v>
      </c>
      <c r="K346" s="1" t="s">
        <v>1397</v>
      </c>
      <c r="L346" s="1" t="s">
        <v>1675</v>
      </c>
      <c r="M346" s="4" t="str">
        <f t="shared" si="1"/>
        <v>Outstanding</v>
      </c>
      <c r="N346" s="13" t="s">
        <v>21</v>
      </c>
    </row>
    <row r="347" spans="1:14" ht="60" customHeight="1" x14ac:dyDescent="0.35">
      <c r="A347" s="11" t="s">
        <v>1676</v>
      </c>
      <c r="B347" s="1" t="s">
        <v>1677</v>
      </c>
      <c r="C347" s="2" t="s">
        <v>35</v>
      </c>
      <c r="D347" s="3" t="s">
        <v>1625</v>
      </c>
      <c r="E347" s="4" t="s">
        <v>18</v>
      </c>
      <c r="F347" s="4" t="s">
        <v>19</v>
      </c>
      <c r="G347" s="4" t="s">
        <v>20</v>
      </c>
      <c r="H347" s="4" t="s">
        <v>21</v>
      </c>
      <c r="I347" s="5" t="s">
        <v>21</v>
      </c>
      <c r="J347" s="1" t="s">
        <v>1678</v>
      </c>
      <c r="K347" s="1" t="s">
        <v>1402</v>
      </c>
      <c r="L347" s="1" t="s">
        <v>1679</v>
      </c>
      <c r="M347" s="4" t="str">
        <f t="shared" si="1"/>
        <v>Outstanding</v>
      </c>
      <c r="N347" s="13" t="s">
        <v>21</v>
      </c>
    </row>
    <row r="348" spans="1:14" ht="60" customHeight="1" x14ac:dyDescent="0.35">
      <c r="A348" s="11" t="s">
        <v>1680</v>
      </c>
      <c r="B348" s="1" t="s">
        <v>1681</v>
      </c>
      <c r="C348" s="2" t="s">
        <v>35</v>
      </c>
      <c r="D348" s="3" t="s">
        <v>1625</v>
      </c>
      <c r="E348" s="4" t="s">
        <v>18</v>
      </c>
      <c r="F348" s="4" t="s">
        <v>19</v>
      </c>
      <c r="G348" s="4" t="s">
        <v>20</v>
      </c>
      <c r="H348" s="4" t="s">
        <v>21</v>
      </c>
      <c r="I348" s="5" t="s">
        <v>21</v>
      </c>
      <c r="J348" s="1" t="s">
        <v>1682</v>
      </c>
      <c r="K348" s="1" t="s">
        <v>1555</v>
      </c>
      <c r="L348" s="1" t="s">
        <v>1683</v>
      </c>
      <c r="M348" s="4" t="str">
        <f t="shared" si="1"/>
        <v>Outstanding</v>
      </c>
      <c r="N348" s="13" t="s">
        <v>21</v>
      </c>
    </row>
    <row r="349" spans="1:14" ht="60" customHeight="1" x14ac:dyDescent="0.35">
      <c r="A349" s="11" t="s">
        <v>1684</v>
      </c>
      <c r="B349" s="1" t="s">
        <v>1685</v>
      </c>
      <c r="C349" s="2" t="s">
        <v>35</v>
      </c>
      <c r="D349" s="3" t="s">
        <v>1625</v>
      </c>
      <c r="E349" s="4" t="s">
        <v>18</v>
      </c>
      <c r="F349" s="4" t="s">
        <v>19</v>
      </c>
      <c r="G349" s="4" t="s">
        <v>20</v>
      </c>
      <c r="H349" s="4" t="s">
        <v>21</v>
      </c>
      <c r="I349" s="5" t="s">
        <v>21</v>
      </c>
      <c r="J349" s="1" t="s">
        <v>1686</v>
      </c>
      <c r="K349" s="1" t="s">
        <v>1407</v>
      </c>
      <c r="L349" s="1" t="s">
        <v>1687</v>
      </c>
      <c r="M349" s="4" t="str">
        <f t="shared" si="1"/>
        <v>Outstanding</v>
      </c>
      <c r="N349" s="13" t="s">
        <v>21</v>
      </c>
    </row>
    <row r="350" spans="1:14" ht="60" customHeight="1" x14ac:dyDescent="0.35">
      <c r="A350" s="11" t="s">
        <v>1688</v>
      </c>
      <c r="B350" s="1" t="s">
        <v>1689</v>
      </c>
      <c r="C350" s="2" t="s">
        <v>35</v>
      </c>
      <c r="D350" s="3" t="s">
        <v>1625</v>
      </c>
      <c r="E350" s="4" t="s">
        <v>18</v>
      </c>
      <c r="F350" s="4" t="s">
        <v>19</v>
      </c>
      <c r="G350" s="4" t="s">
        <v>20</v>
      </c>
      <c r="H350" s="4" t="s">
        <v>21</v>
      </c>
      <c r="I350" s="5" t="s">
        <v>21</v>
      </c>
      <c r="J350" s="1" t="s">
        <v>1690</v>
      </c>
      <c r="K350" s="1" t="s">
        <v>1412</v>
      </c>
      <c r="L350" s="1" t="s">
        <v>1691</v>
      </c>
      <c r="M350" s="4" t="str">
        <f t="shared" si="1"/>
        <v>Outstanding</v>
      </c>
      <c r="N350" s="13" t="s">
        <v>21</v>
      </c>
    </row>
    <row r="351" spans="1:14" ht="60" customHeight="1" x14ac:dyDescent="0.35">
      <c r="A351" s="11" t="s">
        <v>1692</v>
      </c>
      <c r="B351" s="1" t="s">
        <v>1693</v>
      </c>
      <c r="C351" s="2" t="s">
        <v>35</v>
      </c>
      <c r="D351" s="3" t="s">
        <v>1625</v>
      </c>
      <c r="E351" s="4" t="s">
        <v>18</v>
      </c>
      <c r="F351" s="4" t="s">
        <v>19</v>
      </c>
      <c r="G351" s="4" t="s">
        <v>20</v>
      </c>
      <c r="H351" s="4" t="s">
        <v>21</v>
      </c>
      <c r="I351" s="5" t="s">
        <v>21</v>
      </c>
      <c r="J351" s="1" t="s">
        <v>1694</v>
      </c>
      <c r="K351" s="1" t="s">
        <v>1417</v>
      </c>
      <c r="L351" s="1" t="s">
        <v>1695</v>
      </c>
      <c r="M351" s="4" t="str">
        <f t="shared" si="1"/>
        <v>Outstanding</v>
      </c>
      <c r="N351" s="13" t="s">
        <v>21</v>
      </c>
    </row>
    <row r="352" spans="1:14" ht="60" customHeight="1" x14ac:dyDescent="0.35">
      <c r="A352" s="11" t="s">
        <v>1696</v>
      </c>
      <c r="B352" s="1" t="s">
        <v>1697</v>
      </c>
      <c r="C352" s="2" t="s">
        <v>35</v>
      </c>
      <c r="D352" s="3" t="s">
        <v>1625</v>
      </c>
      <c r="E352" s="4" t="s">
        <v>18</v>
      </c>
      <c r="F352" s="4" t="s">
        <v>19</v>
      </c>
      <c r="G352" s="4" t="s">
        <v>20</v>
      </c>
      <c r="H352" s="4" t="s">
        <v>21</v>
      </c>
      <c r="I352" s="5" t="s">
        <v>21</v>
      </c>
      <c r="J352" s="1" t="s">
        <v>1698</v>
      </c>
      <c r="K352" s="1" t="s">
        <v>1422</v>
      </c>
      <c r="L352" s="1" t="s">
        <v>1699</v>
      </c>
      <c r="M352" s="4" t="str">
        <f t="shared" si="1"/>
        <v>Outstanding</v>
      </c>
      <c r="N352" s="13" t="s">
        <v>21</v>
      </c>
    </row>
    <row r="353" spans="1:14" ht="60" customHeight="1" x14ac:dyDescent="0.35">
      <c r="A353" s="11" t="s">
        <v>1700</v>
      </c>
      <c r="B353" s="1" t="s">
        <v>1701</v>
      </c>
      <c r="C353" s="2" t="s">
        <v>35</v>
      </c>
      <c r="D353" s="3" t="s">
        <v>1625</v>
      </c>
      <c r="E353" s="4" t="s">
        <v>18</v>
      </c>
      <c r="F353" s="4" t="s">
        <v>19</v>
      </c>
      <c r="G353" s="4" t="s">
        <v>20</v>
      </c>
      <c r="H353" s="4" t="s">
        <v>21</v>
      </c>
      <c r="I353" s="5" t="s">
        <v>21</v>
      </c>
      <c r="J353" s="1" t="s">
        <v>1702</v>
      </c>
      <c r="K353" s="1" t="s">
        <v>1427</v>
      </c>
      <c r="L353" s="1" t="s">
        <v>1703</v>
      </c>
      <c r="M353" s="4" t="str">
        <f t="shared" si="1"/>
        <v>Outstanding</v>
      </c>
      <c r="N353" s="13" t="s">
        <v>21</v>
      </c>
    </row>
    <row r="354" spans="1:14" ht="60" customHeight="1" x14ac:dyDescent="0.35">
      <c r="A354" s="11" t="s">
        <v>1704</v>
      </c>
      <c r="B354" s="1" t="s">
        <v>1705</v>
      </c>
      <c r="C354" s="2" t="s">
        <v>35</v>
      </c>
      <c r="D354" s="3" t="s">
        <v>1625</v>
      </c>
      <c r="E354" s="4" t="s">
        <v>18</v>
      </c>
      <c r="F354" s="4" t="s">
        <v>19</v>
      </c>
      <c r="G354" s="4" t="s">
        <v>20</v>
      </c>
      <c r="H354" s="4" t="s">
        <v>21</v>
      </c>
      <c r="I354" s="5" t="s">
        <v>21</v>
      </c>
      <c r="J354" s="1" t="s">
        <v>1706</v>
      </c>
      <c r="K354" s="1" t="s">
        <v>1432</v>
      </c>
      <c r="L354" s="1" t="s">
        <v>1707</v>
      </c>
      <c r="M354" s="4" t="str">
        <f t="shared" si="1"/>
        <v>Outstanding</v>
      </c>
      <c r="N354" s="13" t="s">
        <v>21</v>
      </c>
    </row>
    <row r="355" spans="1:14" ht="60" customHeight="1" x14ac:dyDescent="0.35">
      <c r="A355" s="11" t="s">
        <v>1708</v>
      </c>
      <c r="B355" s="1" t="s">
        <v>1709</v>
      </c>
      <c r="C355" s="2" t="s">
        <v>35</v>
      </c>
      <c r="D355" s="3" t="s">
        <v>1625</v>
      </c>
      <c r="E355" s="4" t="s">
        <v>18</v>
      </c>
      <c r="F355" s="4" t="s">
        <v>19</v>
      </c>
      <c r="G355" s="4" t="s">
        <v>20</v>
      </c>
      <c r="H355" s="4" t="s">
        <v>21</v>
      </c>
      <c r="I355" s="5" t="s">
        <v>21</v>
      </c>
      <c r="J355" s="1" t="s">
        <v>1710</v>
      </c>
      <c r="K355" s="1" t="s">
        <v>1437</v>
      </c>
      <c r="L355" s="1" t="s">
        <v>1711</v>
      </c>
      <c r="M355" s="4" t="str">
        <f t="shared" si="1"/>
        <v>Outstanding</v>
      </c>
      <c r="N355" s="13" t="s">
        <v>21</v>
      </c>
    </row>
    <row r="356" spans="1:14" ht="60" customHeight="1" x14ac:dyDescent="0.35">
      <c r="A356" s="11" t="s">
        <v>1712</v>
      </c>
      <c r="B356" s="1" t="s">
        <v>1713</v>
      </c>
      <c r="C356" s="2" t="s">
        <v>35</v>
      </c>
      <c r="D356" s="3" t="s">
        <v>1625</v>
      </c>
      <c r="E356" s="4" t="s">
        <v>18</v>
      </c>
      <c r="F356" s="4" t="s">
        <v>19</v>
      </c>
      <c r="G356" s="4" t="s">
        <v>20</v>
      </c>
      <c r="H356" s="4" t="s">
        <v>21</v>
      </c>
      <c r="I356" s="5" t="s">
        <v>21</v>
      </c>
      <c r="J356" s="1" t="s">
        <v>1714</v>
      </c>
      <c r="K356" s="1" t="s">
        <v>1442</v>
      </c>
      <c r="L356" s="1" t="s">
        <v>1715</v>
      </c>
      <c r="M356" s="4" t="str">
        <f t="shared" si="1"/>
        <v>Outstanding</v>
      </c>
      <c r="N356" s="13" t="s">
        <v>21</v>
      </c>
    </row>
    <row r="357" spans="1:14" ht="60" customHeight="1" x14ac:dyDescent="0.35">
      <c r="A357" s="11" t="s">
        <v>1716</v>
      </c>
      <c r="B357" s="1" t="s">
        <v>1717</v>
      </c>
      <c r="C357" s="2" t="s">
        <v>35</v>
      </c>
      <c r="D357" s="3" t="s">
        <v>1625</v>
      </c>
      <c r="E357" s="4" t="s">
        <v>18</v>
      </c>
      <c r="F357" s="4" t="s">
        <v>19</v>
      </c>
      <c r="G357" s="4" t="s">
        <v>20</v>
      </c>
      <c r="H357" s="4" t="s">
        <v>21</v>
      </c>
      <c r="I357" s="5" t="s">
        <v>21</v>
      </c>
      <c r="J357" s="1" t="s">
        <v>1718</v>
      </c>
      <c r="K357" s="1" t="s">
        <v>1592</v>
      </c>
      <c r="L357" s="1" t="s">
        <v>1719</v>
      </c>
      <c r="M357" s="4" t="str">
        <f t="shared" si="1"/>
        <v>Outstanding</v>
      </c>
      <c r="N357" s="13" t="s">
        <v>21</v>
      </c>
    </row>
    <row r="358" spans="1:14" ht="60" customHeight="1" x14ac:dyDescent="0.35">
      <c r="A358" s="11" t="s">
        <v>1720</v>
      </c>
      <c r="B358" s="1" t="s">
        <v>1721</v>
      </c>
      <c r="C358" s="2" t="s">
        <v>35</v>
      </c>
      <c r="D358" s="3" t="s">
        <v>1625</v>
      </c>
      <c r="E358" s="4" t="s">
        <v>18</v>
      </c>
      <c r="F358" s="4" t="s">
        <v>19</v>
      </c>
      <c r="G358" s="4" t="s">
        <v>20</v>
      </c>
      <c r="H358" s="4" t="s">
        <v>21</v>
      </c>
      <c r="I358" s="5" t="s">
        <v>21</v>
      </c>
      <c r="J358" s="1" t="s">
        <v>1722</v>
      </c>
      <c r="K358" s="1" t="s">
        <v>1447</v>
      </c>
      <c r="L358" s="1" t="s">
        <v>1723</v>
      </c>
      <c r="M358" s="4" t="str">
        <f t="shared" si="1"/>
        <v>Outstanding</v>
      </c>
      <c r="N358" s="13" t="s">
        <v>21</v>
      </c>
    </row>
    <row r="359" spans="1:14" ht="60" customHeight="1" x14ac:dyDescent="0.35">
      <c r="A359" s="11" t="s">
        <v>1724</v>
      </c>
      <c r="B359" s="1" t="s">
        <v>1725</v>
      </c>
      <c r="C359" s="2" t="s">
        <v>35</v>
      </c>
      <c r="D359" s="3" t="s">
        <v>1625</v>
      </c>
      <c r="E359" s="4" t="s">
        <v>18</v>
      </c>
      <c r="F359" s="4" t="s">
        <v>19</v>
      </c>
      <c r="G359" s="4" t="s">
        <v>20</v>
      </c>
      <c r="H359" s="4" t="s">
        <v>21</v>
      </c>
      <c r="I359" s="5" t="s">
        <v>21</v>
      </c>
      <c r="J359" s="1" t="s">
        <v>1726</v>
      </c>
      <c r="K359" s="1" t="s">
        <v>1452</v>
      </c>
      <c r="L359" s="1" t="s">
        <v>1727</v>
      </c>
      <c r="M359" s="4" t="str">
        <f t="shared" si="1"/>
        <v>Outstanding</v>
      </c>
      <c r="N359" s="13" t="s">
        <v>21</v>
      </c>
    </row>
    <row r="360" spans="1:14" ht="60" customHeight="1" x14ac:dyDescent="0.35">
      <c r="A360" s="11" t="s">
        <v>1728</v>
      </c>
      <c r="B360" s="1" t="s">
        <v>1729</v>
      </c>
      <c r="C360" s="2" t="s">
        <v>35</v>
      </c>
      <c r="D360" s="3" t="s">
        <v>1625</v>
      </c>
      <c r="E360" s="4" t="s">
        <v>18</v>
      </c>
      <c r="F360" s="4" t="s">
        <v>19</v>
      </c>
      <c r="G360" s="4" t="s">
        <v>20</v>
      </c>
      <c r="H360" s="4" t="s">
        <v>21</v>
      </c>
      <c r="I360" s="5" t="s">
        <v>21</v>
      </c>
      <c r="J360" s="1" t="s">
        <v>1456</v>
      </c>
      <c r="K360" s="1" t="s">
        <v>1457</v>
      </c>
      <c r="L360" s="1" t="s">
        <v>1458</v>
      </c>
      <c r="M360" s="4" t="str">
        <f t="shared" si="1"/>
        <v>Outstanding</v>
      </c>
      <c r="N360" s="13" t="s">
        <v>21</v>
      </c>
    </row>
    <row r="361" spans="1:14" ht="60" customHeight="1" x14ac:dyDescent="0.35">
      <c r="A361" s="11" t="s">
        <v>1730</v>
      </c>
      <c r="B361" s="1" t="s">
        <v>1731</v>
      </c>
      <c r="C361" s="2" t="s">
        <v>35</v>
      </c>
      <c r="D361" s="3" t="s">
        <v>1625</v>
      </c>
      <c r="E361" s="4" t="s">
        <v>18</v>
      </c>
      <c r="F361" s="4" t="s">
        <v>19</v>
      </c>
      <c r="G361" s="4" t="s">
        <v>20</v>
      </c>
      <c r="H361" s="4" t="s">
        <v>21</v>
      </c>
      <c r="I361" s="5" t="s">
        <v>21</v>
      </c>
      <c r="J361" s="1" t="s">
        <v>1461</v>
      </c>
      <c r="K361" s="1" t="s">
        <v>1462</v>
      </c>
      <c r="L361" s="1" t="s">
        <v>1463</v>
      </c>
      <c r="M361" s="4" t="str">
        <f t="shared" si="1"/>
        <v>Outstanding</v>
      </c>
      <c r="N361" s="13" t="s">
        <v>21</v>
      </c>
    </row>
    <row r="362" spans="1:14" ht="60" customHeight="1" x14ac:dyDescent="0.35">
      <c r="A362" s="11" t="s">
        <v>1732</v>
      </c>
      <c r="B362" s="1" t="s">
        <v>1733</v>
      </c>
      <c r="C362" s="2" t="s">
        <v>35</v>
      </c>
      <c r="D362" s="3" t="s">
        <v>1625</v>
      </c>
      <c r="E362" s="4" t="s">
        <v>18</v>
      </c>
      <c r="F362" s="4" t="s">
        <v>19</v>
      </c>
      <c r="G362" s="4" t="s">
        <v>20</v>
      </c>
      <c r="H362" s="4" t="s">
        <v>21</v>
      </c>
      <c r="I362" s="5" t="s">
        <v>21</v>
      </c>
      <c r="J362" s="1" t="s">
        <v>1466</v>
      </c>
      <c r="K362" s="1" t="s">
        <v>1467</v>
      </c>
      <c r="L362" s="1" t="s">
        <v>1468</v>
      </c>
      <c r="M362" s="4" t="str">
        <f t="shared" si="1"/>
        <v>Outstanding</v>
      </c>
      <c r="N362" s="13" t="s">
        <v>21</v>
      </c>
    </row>
    <row r="363" spans="1:14" ht="60" customHeight="1" x14ac:dyDescent="0.35">
      <c r="A363" s="11" t="s">
        <v>1734</v>
      </c>
      <c r="B363" s="1" t="s">
        <v>1735</v>
      </c>
      <c r="C363" s="2" t="s">
        <v>35</v>
      </c>
      <c r="D363" s="3" t="s">
        <v>1625</v>
      </c>
      <c r="E363" s="4" t="s">
        <v>18</v>
      </c>
      <c r="F363" s="4" t="s">
        <v>19</v>
      </c>
      <c r="G363" s="4" t="s">
        <v>20</v>
      </c>
      <c r="H363" s="4" t="s">
        <v>21</v>
      </c>
      <c r="I363" s="5" t="s">
        <v>21</v>
      </c>
      <c r="J363" s="1" t="s">
        <v>1471</v>
      </c>
      <c r="K363" s="1" t="s">
        <v>1472</v>
      </c>
      <c r="L363" s="1" t="s">
        <v>1736</v>
      </c>
      <c r="M363" s="4" t="str">
        <f t="shared" si="1"/>
        <v>Outstanding</v>
      </c>
      <c r="N363" s="13" t="s">
        <v>21</v>
      </c>
    </row>
    <row r="364" spans="1:14" ht="60" customHeight="1" x14ac:dyDescent="0.35">
      <c r="A364" s="11" t="s">
        <v>1737</v>
      </c>
      <c r="B364" s="1" t="s">
        <v>1738</v>
      </c>
      <c r="C364" s="2" t="s">
        <v>35</v>
      </c>
      <c r="D364" s="3" t="s">
        <v>1625</v>
      </c>
      <c r="E364" s="4" t="s">
        <v>18</v>
      </c>
      <c r="F364" s="4" t="s">
        <v>19</v>
      </c>
      <c r="G364" s="4" t="s">
        <v>20</v>
      </c>
      <c r="H364" s="4" t="s">
        <v>21</v>
      </c>
      <c r="I364" s="5" t="s">
        <v>21</v>
      </c>
      <c r="J364" s="1" t="s">
        <v>1739</v>
      </c>
      <c r="K364" s="1" t="s">
        <v>1477</v>
      </c>
      <c r="L364" s="1" t="s">
        <v>1740</v>
      </c>
      <c r="M364" s="4" t="str">
        <f t="shared" si="1"/>
        <v>Outstanding</v>
      </c>
      <c r="N364" s="13" t="s">
        <v>21</v>
      </c>
    </row>
    <row r="365" spans="1:14" ht="60" customHeight="1" x14ac:dyDescent="0.35">
      <c r="A365" s="11" t="s">
        <v>1741</v>
      </c>
      <c r="B365" s="1" t="s">
        <v>1742</v>
      </c>
      <c r="C365" s="2" t="s">
        <v>35</v>
      </c>
      <c r="D365" s="3" t="s">
        <v>1625</v>
      </c>
      <c r="E365" s="4" t="s">
        <v>18</v>
      </c>
      <c r="F365" s="4" t="s">
        <v>19</v>
      </c>
      <c r="G365" s="4" t="s">
        <v>20</v>
      </c>
      <c r="H365" s="4" t="s">
        <v>21</v>
      </c>
      <c r="I365" s="5" t="s">
        <v>21</v>
      </c>
      <c r="J365" s="1" t="s">
        <v>1743</v>
      </c>
      <c r="K365" s="1" t="s">
        <v>1482</v>
      </c>
      <c r="L365" s="1" t="s">
        <v>1744</v>
      </c>
      <c r="M365" s="4" t="str">
        <f t="shared" si="1"/>
        <v>Outstanding</v>
      </c>
      <c r="N365" s="13" t="s">
        <v>21</v>
      </c>
    </row>
    <row r="366" spans="1:14" ht="60" customHeight="1" x14ac:dyDescent="0.35">
      <c r="A366" s="11" t="s">
        <v>1745</v>
      </c>
      <c r="B366" s="1" t="s">
        <v>1746</v>
      </c>
      <c r="C366" s="2" t="s">
        <v>35</v>
      </c>
      <c r="D366" s="3" t="s">
        <v>1625</v>
      </c>
      <c r="E366" s="4" t="s">
        <v>18</v>
      </c>
      <c r="F366" s="4" t="s">
        <v>19</v>
      </c>
      <c r="G366" s="4" t="s">
        <v>20</v>
      </c>
      <c r="H366" s="4" t="s">
        <v>21</v>
      </c>
      <c r="I366" s="5" t="s">
        <v>21</v>
      </c>
      <c r="J366" s="1" t="s">
        <v>1486</v>
      </c>
      <c r="K366" s="1" t="s">
        <v>1487</v>
      </c>
      <c r="L366" s="1" t="s">
        <v>1488</v>
      </c>
      <c r="M366" s="4" t="str">
        <f t="shared" si="1"/>
        <v>Outstanding</v>
      </c>
      <c r="N366" s="13" t="s">
        <v>21</v>
      </c>
    </row>
    <row r="367" spans="1:14" ht="60" customHeight="1" x14ac:dyDescent="0.35">
      <c r="A367" s="11" t="s">
        <v>1747</v>
      </c>
      <c r="B367" s="1" t="s">
        <v>1748</v>
      </c>
      <c r="C367" s="2" t="s">
        <v>35</v>
      </c>
      <c r="D367" s="3" t="s">
        <v>1625</v>
      </c>
      <c r="E367" s="4" t="s">
        <v>18</v>
      </c>
      <c r="F367" s="4" t="s">
        <v>19</v>
      </c>
      <c r="G367" s="4" t="s">
        <v>20</v>
      </c>
      <c r="H367" s="4" t="s">
        <v>21</v>
      </c>
      <c r="I367" s="5" t="s">
        <v>21</v>
      </c>
      <c r="J367" s="1" t="s">
        <v>1491</v>
      </c>
      <c r="K367" s="1" t="s">
        <v>1492</v>
      </c>
      <c r="L367" s="1" t="s">
        <v>1493</v>
      </c>
      <c r="M367" s="4" t="str">
        <f t="shared" si="1"/>
        <v>Outstanding</v>
      </c>
      <c r="N367" s="13" t="s">
        <v>21</v>
      </c>
    </row>
    <row r="368" spans="1:14" ht="60" customHeight="1" x14ac:dyDescent="0.35">
      <c r="A368" s="11" t="s">
        <v>1749</v>
      </c>
      <c r="B368" s="1" t="s">
        <v>1750</v>
      </c>
      <c r="C368" s="2" t="s">
        <v>35</v>
      </c>
      <c r="D368" s="3" t="s">
        <v>1751</v>
      </c>
      <c r="E368" s="4" t="s">
        <v>18</v>
      </c>
      <c r="F368" s="4" t="s">
        <v>19</v>
      </c>
      <c r="G368" s="4" t="s">
        <v>20</v>
      </c>
      <c r="H368" s="4" t="s">
        <v>21</v>
      </c>
      <c r="I368" s="5" t="s">
        <v>21</v>
      </c>
      <c r="J368" s="1" t="s">
        <v>1752</v>
      </c>
      <c r="K368" s="1" t="s">
        <v>1337</v>
      </c>
      <c r="L368" s="1" t="s">
        <v>1753</v>
      </c>
      <c r="M368" s="4" t="str">
        <f t="shared" si="1"/>
        <v>Outstanding</v>
      </c>
      <c r="N368" s="13" t="s">
        <v>21</v>
      </c>
    </row>
    <row r="369" spans="1:14" ht="60" customHeight="1" x14ac:dyDescent="0.35">
      <c r="A369" s="11" t="s">
        <v>1754</v>
      </c>
      <c r="B369" s="1" t="s">
        <v>1755</v>
      </c>
      <c r="C369" s="2" t="s">
        <v>35</v>
      </c>
      <c r="D369" s="3" t="s">
        <v>1751</v>
      </c>
      <c r="E369" s="4" t="s">
        <v>18</v>
      </c>
      <c r="F369" s="4" t="s">
        <v>19</v>
      </c>
      <c r="G369" s="4" t="s">
        <v>20</v>
      </c>
      <c r="H369" s="4" t="s">
        <v>21</v>
      </c>
      <c r="I369" s="5" t="s">
        <v>21</v>
      </c>
      <c r="J369" s="1" t="s">
        <v>1756</v>
      </c>
      <c r="K369" s="1" t="s">
        <v>1342</v>
      </c>
      <c r="L369" s="1" t="s">
        <v>1757</v>
      </c>
      <c r="M369" s="4" t="str">
        <f t="shared" si="1"/>
        <v>Outstanding</v>
      </c>
      <c r="N369" s="13" t="s">
        <v>21</v>
      </c>
    </row>
    <row r="370" spans="1:14" ht="60" customHeight="1" x14ac:dyDescent="0.35">
      <c r="A370" s="11" t="s">
        <v>1758</v>
      </c>
      <c r="B370" s="1" t="s">
        <v>1759</v>
      </c>
      <c r="C370" s="2" t="s">
        <v>35</v>
      </c>
      <c r="D370" s="3" t="s">
        <v>1751</v>
      </c>
      <c r="E370" s="4" t="s">
        <v>18</v>
      </c>
      <c r="F370" s="4" t="s">
        <v>19</v>
      </c>
      <c r="G370" s="4" t="s">
        <v>20</v>
      </c>
      <c r="H370" s="4" t="s">
        <v>21</v>
      </c>
      <c r="I370" s="5" t="s">
        <v>21</v>
      </c>
      <c r="J370" s="1" t="s">
        <v>1760</v>
      </c>
      <c r="K370" s="1" t="s">
        <v>1347</v>
      </c>
      <c r="L370" s="1" t="s">
        <v>1761</v>
      </c>
      <c r="M370" s="4" t="str">
        <f t="shared" si="1"/>
        <v>Outstanding</v>
      </c>
      <c r="N370" s="13" t="s">
        <v>21</v>
      </c>
    </row>
    <row r="371" spans="1:14" ht="60" customHeight="1" x14ac:dyDescent="0.35">
      <c r="A371" s="11" t="s">
        <v>1762</v>
      </c>
      <c r="B371" s="1" t="s">
        <v>1763</v>
      </c>
      <c r="C371" s="2" t="s">
        <v>35</v>
      </c>
      <c r="D371" s="3" t="s">
        <v>1751</v>
      </c>
      <c r="E371" s="4" t="s">
        <v>18</v>
      </c>
      <c r="F371" s="4" t="s">
        <v>19</v>
      </c>
      <c r="G371" s="4" t="s">
        <v>20</v>
      </c>
      <c r="H371" s="4" t="s">
        <v>21</v>
      </c>
      <c r="I371" s="5" t="s">
        <v>21</v>
      </c>
      <c r="J371" s="1" t="s">
        <v>1764</v>
      </c>
      <c r="K371" s="1" t="s">
        <v>1510</v>
      </c>
      <c r="L371" s="1" t="s">
        <v>1765</v>
      </c>
      <c r="M371" s="4" t="str">
        <f t="shared" si="1"/>
        <v>Outstanding</v>
      </c>
      <c r="N371" s="13" t="s">
        <v>21</v>
      </c>
    </row>
    <row r="372" spans="1:14" ht="60" customHeight="1" x14ac:dyDescent="0.35">
      <c r="A372" s="11" t="s">
        <v>1766</v>
      </c>
      <c r="B372" s="1" t="s">
        <v>1767</v>
      </c>
      <c r="C372" s="2" t="s">
        <v>35</v>
      </c>
      <c r="D372" s="3" t="s">
        <v>1751</v>
      </c>
      <c r="E372" s="4" t="s">
        <v>18</v>
      </c>
      <c r="F372" s="4" t="s">
        <v>19</v>
      </c>
      <c r="G372" s="4" t="s">
        <v>20</v>
      </c>
      <c r="H372" s="4" t="s">
        <v>21</v>
      </c>
      <c r="I372" s="5" t="s">
        <v>21</v>
      </c>
      <c r="J372" s="1" t="s">
        <v>1768</v>
      </c>
      <c r="K372" s="1" t="s">
        <v>1357</v>
      </c>
      <c r="L372" s="1" t="s">
        <v>1769</v>
      </c>
      <c r="M372" s="4" t="str">
        <f t="shared" si="1"/>
        <v>Outstanding</v>
      </c>
      <c r="N372" s="13" t="s">
        <v>21</v>
      </c>
    </row>
    <row r="373" spans="1:14" ht="60" customHeight="1" x14ac:dyDescent="0.35">
      <c r="A373" s="11" t="s">
        <v>1770</v>
      </c>
      <c r="B373" s="1" t="s">
        <v>1771</v>
      </c>
      <c r="C373" s="2" t="s">
        <v>35</v>
      </c>
      <c r="D373" s="3" t="s">
        <v>1751</v>
      </c>
      <c r="E373" s="4" t="s">
        <v>18</v>
      </c>
      <c r="F373" s="4" t="s">
        <v>19</v>
      </c>
      <c r="G373" s="4" t="s">
        <v>20</v>
      </c>
      <c r="H373" s="4" t="s">
        <v>21</v>
      </c>
      <c r="I373" s="5" t="s">
        <v>21</v>
      </c>
      <c r="J373" s="1" t="s">
        <v>1772</v>
      </c>
      <c r="K373" s="1" t="s">
        <v>1362</v>
      </c>
      <c r="L373" s="1" t="s">
        <v>1773</v>
      </c>
      <c r="M373" s="4" t="str">
        <f t="shared" si="1"/>
        <v>Outstanding</v>
      </c>
      <c r="N373" s="13" t="s">
        <v>21</v>
      </c>
    </row>
    <row r="374" spans="1:14" ht="60" customHeight="1" x14ac:dyDescent="0.35">
      <c r="A374" s="11" t="s">
        <v>1774</v>
      </c>
      <c r="B374" s="1" t="s">
        <v>1775</v>
      </c>
      <c r="C374" s="2" t="s">
        <v>35</v>
      </c>
      <c r="D374" s="3" t="s">
        <v>1751</v>
      </c>
      <c r="E374" s="4" t="s">
        <v>18</v>
      </c>
      <c r="F374" s="4" t="s">
        <v>19</v>
      </c>
      <c r="G374" s="4" t="s">
        <v>20</v>
      </c>
      <c r="H374" s="4" t="s">
        <v>21</v>
      </c>
      <c r="I374" s="5" t="s">
        <v>21</v>
      </c>
      <c r="J374" s="1" t="s">
        <v>1776</v>
      </c>
      <c r="K374" s="1" t="s">
        <v>1367</v>
      </c>
      <c r="L374" s="1" t="s">
        <v>1777</v>
      </c>
      <c r="M374" s="4" t="str">
        <f t="shared" si="1"/>
        <v>Outstanding</v>
      </c>
      <c r="N374" s="13" t="s">
        <v>21</v>
      </c>
    </row>
    <row r="375" spans="1:14" ht="60" customHeight="1" x14ac:dyDescent="0.35">
      <c r="A375" s="11" t="s">
        <v>1778</v>
      </c>
      <c r="B375" s="1" t="s">
        <v>1779</v>
      </c>
      <c r="C375" s="2" t="s">
        <v>35</v>
      </c>
      <c r="D375" s="3" t="s">
        <v>1751</v>
      </c>
      <c r="E375" s="4" t="s">
        <v>18</v>
      </c>
      <c r="F375" s="4" t="s">
        <v>19</v>
      </c>
      <c r="G375" s="4" t="s">
        <v>20</v>
      </c>
      <c r="H375" s="4" t="s">
        <v>21</v>
      </c>
      <c r="I375" s="5" t="s">
        <v>21</v>
      </c>
      <c r="J375" s="1" t="s">
        <v>1780</v>
      </c>
      <c r="K375" s="1" t="s">
        <v>1372</v>
      </c>
      <c r="L375" s="1" t="s">
        <v>1781</v>
      </c>
      <c r="M375" s="4" t="str">
        <f t="shared" si="1"/>
        <v>Outstanding</v>
      </c>
      <c r="N375" s="13" t="s">
        <v>21</v>
      </c>
    </row>
    <row r="376" spans="1:14" ht="60" customHeight="1" x14ac:dyDescent="0.35">
      <c r="A376" s="11" t="s">
        <v>1782</v>
      </c>
      <c r="B376" s="1" t="s">
        <v>1783</v>
      </c>
      <c r="C376" s="2" t="s">
        <v>35</v>
      </c>
      <c r="D376" s="3" t="s">
        <v>1751</v>
      </c>
      <c r="E376" s="4" t="s">
        <v>18</v>
      </c>
      <c r="F376" s="4" t="s">
        <v>19</v>
      </c>
      <c r="G376" s="4" t="s">
        <v>20</v>
      </c>
      <c r="H376" s="4" t="s">
        <v>21</v>
      </c>
      <c r="I376" s="5" t="s">
        <v>21</v>
      </c>
      <c r="J376" s="1" t="s">
        <v>1784</v>
      </c>
      <c r="K376" s="1" t="s">
        <v>1377</v>
      </c>
      <c r="L376" s="1" t="s">
        <v>1785</v>
      </c>
      <c r="M376" s="4" t="str">
        <f t="shared" si="1"/>
        <v>Outstanding</v>
      </c>
      <c r="N376" s="13" t="s">
        <v>21</v>
      </c>
    </row>
    <row r="377" spans="1:14" ht="60" customHeight="1" x14ac:dyDescent="0.35">
      <c r="A377" s="11" t="s">
        <v>1786</v>
      </c>
      <c r="B377" s="1" t="s">
        <v>1787</v>
      </c>
      <c r="C377" s="2" t="s">
        <v>35</v>
      </c>
      <c r="D377" s="3" t="s">
        <v>1751</v>
      </c>
      <c r="E377" s="4" t="s">
        <v>18</v>
      </c>
      <c r="F377" s="4" t="s">
        <v>19</v>
      </c>
      <c r="G377" s="4" t="s">
        <v>20</v>
      </c>
      <c r="H377" s="4" t="s">
        <v>21</v>
      </c>
      <c r="I377" s="5" t="s">
        <v>21</v>
      </c>
      <c r="J377" s="1" t="s">
        <v>1788</v>
      </c>
      <c r="K377" s="1" t="s">
        <v>1382</v>
      </c>
      <c r="L377" s="1" t="s">
        <v>1789</v>
      </c>
      <c r="M377" s="4" t="str">
        <f t="shared" si="1"/>
        <v>Outstanding</v>
      </c>
      <c r="N377" s="13" t="s">
        <v>21</v>
      </c>
    </row>
    <row r="378" spans="1:14" ht="60" customHeight="1" x14ac:dyDescent="0.35">
      <c r="A378" s="11" t="s">
        <v>1790</v>
      </c>
      <c r="B378" s="1" t="s">
        <v>1791</v>
      </c>
      <c r="C378" s="2" t="s">
        <v>35</v>
      </c>
      <c r="D378" s="3" t="s">
        <v>1751</v>
      </c>
      <c r="E378" s="4" t="s">
        <v>18</v>
      </c>
      <c r="F378" s="4" t="s">
        <v>19</v>
      </c>
      <c r="G378" s="4" t="s">
        <v>20</v>
      </c>
      <c r="H378" s="4" t="s">
        <v>21</v>
      </c>
      <c r="I378" s="5" t="s">
        <v>21</v>
      </c>
      <c r="J378" s="1" t="s">
        <v>1792</v>
      </c>
      <c r="K378" s="1" t="s">
        <v>1387</v>
      </c>
      <c r="L378" s="1" t="s">
        <v>1793</v>
      </c>
      <c r="M378" s="4" t="str">
        <f t="shared" si="1"/>
        <v>Outstanding</v>
      </c>
      <c r="N378" s="13" t="s">
        <v>21</v>
      </c>
    </row>
    <row r="379" spans="1:14" ht="60" customHeight="1" x14ac:dyDescent="0.35">
      <c r="A379" s="11" t="s">
        <v>1794</v>
      </c>
      <c r="B379" s="1" t="s">
        <v>1795</v>
      </c>
      <c r="C379" s="2" t="s">
        <v>35</v>
      </c>
      <c r="D379" s="3" t="s">
        <v>1751</v>
      </c>
      <c r="E379" s="4" t="s">
        <v>18</v>
      </c>
      <c r="F379" s="4" t="s">
        <v>19</v>
      </c>
      <c r="G379" s="4" t="s">
        <v>20</v>
      </c>
      <c r="H379" s="4" t="s">
        <v>21</v>
      </c>
      <c r="I379" s="5" t="s">
        <v>21</v>
      </c>
      <c r="J379" s="1" t="s">
        <v>1796</v>
      </c>
      <c r="K379" s="1" t="s">
        <v>1392</v>
      </c>
      <c r="L379" s="1" t="s">
        <v>1797</v>
      </c>
      <c r="M379" s="4" t="str">
        <f t="shared" si="1"/>
        <v>Outstanding</v>
      </c>
      <c r="N379" s="13" t="s">
        <v>21</v>
      </c>
    </row>
    <row r="380" spans="1:14" ht="60" customHeight="1" x14ac:dyDescent="0.35">
      <c r="A380" s="11" t="s">
        <v>1798</v>
      </c>
      <c r="B380" s="1" t="s">
        <v>1799</v>
      </c>
      <c r="C380" s="2" t="s">
        <v>35</v>
      </c>
      <c r="D380" s="3" t="s">
        <v>1751</v>
      </c>
      <c r="E380" s="4" t="s">
        <v>18</v>
      </c>
      <c r="F380" s="4" t="s">
        <v>19</v>
      </c>
      <c r="G380" s="4" t="s">
        <v>20</v>
      </c>
      <c r="H380" s="4" t="s">
        <v>21</v>
      </c>
      <c r="I380" s="5" t="s">
        <v>21</v>
      </c>
      <c r="J380" s="1" t="s">
        <v>1800</v>
      </c>
      <c r="K380" s="1" t="s">
        <v>1397</v>
      </c>
      <c r="L380" s="1" t="s">
        <v>1801</v>
      </c>
      <c r="M380" s="4" t="str">
        <f t="shared" si="1"/>
        <v>Outstanding</v>
      </c>
      <c r="N380" s="13" t="s">
        <v>21</v>
      </c>
    </row>
    <row r="381" spans="1:14" ht="60" customHeight="1" x14ac:dyDescent="0.35">
      <c r="A381" s="11" t="s">
        <v>1802</v>
      </c>
      <c r="B381" s="1" t="s">
        <v>1803</v>
      </c>
      <c r="C381" s="2" t="s">
        <v>35</v>
      </c>
      <c r="D381" s="3" t="s">
        <v>1751</v>
      </c>
      <c r="E381" s="4" t="s">
        <v>18</v>
      </c>
      <c r="F381" s="4" t="s">
        <v>19</v>
      </c>
      <c r="G381" s="4" t="s">
        <v>20</v>
      </c>
      <c r="H381" s="4" t="s">
        <v>21</v>
      </c>
      <c r="I381" s="5" t="s">
        <v>21</v>
      </c>
      <c r="J381" s="1" t="s">
        <v>1804</v>
      </c>
      <c r="K381" s="1" t="s">
        <v>1402</v>
      </c>
      <c r="L381" s="1" t="s">
        <v>1805</v>
      </c>
      <c r="M381" s="4" t="str">
        <f t="shared" si="1"/>
        <v>Outstanding</v>
      </c>
      <c r="N381" s="13" t="s">
        <v>21</v>
      </c>
    </row>
    <row r="382" spans="1:14" ht="60" customHeight="1" x14ac:dyDescent="0.35">
      <c r="A382" s="11" t="s">
        <v>1806</v>
      </c>
      <c r="B382" s="1" t="s">
        <v>1807</v>
      </c>
      <c r="C382" s="2" t="s">
        <v>35</v>
      </c>
      <c r="D382" s="3" t="s">
        <v>1751</v>
      </c>
      <c r="E382" s="4" t="s">
        <v>18</v>
      </c>
      <c r="F382" s="4" t="s">
        <v>19</v>
      </c>
      <c r="G382" s="4" t="s">
        <v>20</v>
      </c>
      <c r="H382" s="4" t="s">
        <v>21</v>
      </c>
      <c r="I382" s="5" t="s">
        <v>21</v>
      </c>
      <c r="J382" s="1" t="s">
        <v>1808</v>
      </c>
      <c r="K382" s="1" t="s">
        <v>1555</v>
      </c>
      <c r="L382" s="1" t="s">
        <v>1809</v>
      </c>
      <c r="M382" s="4" t="str">
        <f t="shared" si="1"/>
        <v>Outstanding</v>
      </c>
      <c r="N382" s="13" t="s">
        <v>21</v>
      </c>
    </row>
    <row r="383" spans="1:14" ht="60" customHeight="1" x14ac:dyDescent="0.35">
      <c r="A383" s="11" t="s">
        <v>1810</v>
      </c>
      <c r="B383" s="1" t="s">
        <v>1811</v>
      </c>
      <c r="C383" s="2" t="s">
        <v>35</v>
      </c>
      <c r="D383" s="3" t="s">
        <v>1751</v>
      </c>
      <c r="E383" s="4" t="s">
        <v>18</v>
      </c>
      <c r="F383" s="4" t="s">
        <v>19</v>
      </c>
      <c r="G383" s="4" t="s">
        <v>20</v>
      </c>
      <c r="H383" s="4" t="s">
        <v>21</v>
      </c>
      <c r="I383" s="5" t="s">
        <v>21</v>
      </c>
      <c r="J383" s="1" t="s">
        <v>1812</v>
      </c>
      <c r="K383" s="1" t="s">
        <v>1407</v>
      </c>
      <c r="L383" s="1" t="s">
        <v>1813</v>
      </c>
      <c r="M383" s="4" t="str">
        <f t="shared" si="1"/>
        <v>Outstanding</v>
      </c>
      <c r="N383" s="13" t="s">
        <v>21</v>
      </c>
    </row>
    <row r="384" spans="1:14" ht="60" customHeight="1" x14ac:dyDescent="0.35">
      <c r="A384" s="11" t="s">
        <v>1814</v>
      </c>
      <c r="B384" s="1" t="s">
        <v>1815</v>
      </c>
      <c r="C384" s="2" t="s">
        <v>35</v>
      </c>
      <c r="D384" s="3" t="s">
        <v>1751</v>
      </c>
      <c r="E384" s="4" t="s">
        <v>18</v>
      </c>
      <c r="F384" s="4" t="s">
        <v>19</v>
      </c>
      <c r="G384" s="4" t="s">
        <v>20</v>
      </c>
      <c r="H384" s="4" t="s">
        <v>21</v>
      </c>
      <c r="I384" s="5" t="s">
        <v>21</v>
      </c>
      <c r="J384" s="1" t="s">
        <v>1816</v>
      </c>
      <c r="K384" s="1" t="s">
        <v>1412</v>
      </c>
      <c r="L384" s="1" t="s">
        <v>1817</v>
      </c>
      <c r="M384" s="4" t="str">
        <f t="shared" si="1"/>
        <v>Outstanding</v>
      </c>
      <c r="N384" s="13" t="s">
        <v>21</v>
      </c>
    </row>
    <row r="385" spans="1:14" ht="60" customHeight="1" x14ac:dyDescent="0.35">
      <c r="A385" s="11" t="s">
        <v>1818</v>
      </c>
      <c r="B385" s="1" t="s">
        <v>1819</v>
      </c>
      <c r="C385" s="2" t="s">
        <v>35</v>
      </c>
      <c r="D385" s="3" t="s">
        <v>1751</v>
      </c>
      <c r="E385" s="4" t="s">
        <v>18</v>
      </c>
      <c r="F385" s="4" t="s">
        <v>19</v>
      </c>
      <c r="G385" s="4" t="s">
        <v>20</v>
      </c>
      <c r="H385" s="4" t="s">
        <v>21</v>
      </c>
      <c r="I385" s="5" t="s">
        <v>21</v>
      </c>
      <c r="J385" s="1" t="s">
        <v>1820</v>
      </c>
      <c r="K385" s="1" t="s">
        <v>1417</v>
      </c>
      <c r="L385" s="1" t="s">
        <v>1821</v>
      </c>
      <c r="M385" s="4" t="str">
        <f t="shared" si="1"/>
        <v>Outstanding</v>
      </c>
      <c r="N385" s="13" t="s">
        <v>21</v>
      </c>
    </row>
    <row r="386" spans="1:14" ht="60" customHeight="1" x14ac:dyDescent="0.35">
      <c r="A386" s="11" t="s">
        <v>1822</v>
      </c>
      <c r="B386" s="1" t="s">
        <v>1823</v>
      </c>
      <c r="C386" s="2" t="s">
        <v>35</v>
      </c>
      <c r="D386" s="3" t="s">
        <v>1751</v>
      </c>
      <c r="E386" s="4" t="s">
        <v>18</v>
      </c>
      <c r="F386" s="4" t="s">
        <v>19</v>
      </c>
      <c r="G386" s="4" t="s">
        <v>20</v>
      </c>
      <c r="H386" s="4" t="s">
        <v>21</v>
      </c>
      <c r="I386" s="5" t="s">
        <v>21</v>
      </c>
      <c r="J386" s="1" t="s">
        <v>1824</v>
      </c>
      <c r="K386" s="1" t="s">
        <v>1422</v>
      </c>
      <c r="L386" s="1" t="s">
        <v>1825</v>
      </c>
      <c r="M386" s="4" t="str">
        <f t="shared" si="1"/>
        <v>Outstanding</v>
      </c>
      <c r="N386" s="13" t="s">
        <v>21</v>
      </c>
    </row>
    <row r="387" spans="1:14" ht="60" customHeight="1" x14ac:dyDescent="0.35">
      <c r="A387" s="11" t="s">
        <v>1826</v>
      </c>
      <c r="B387" s="1" t="s">
        <v>1827</v>
      </c>
      <c r="C387" s="2" t="s">
        <v>35</v>
      </c>
      <c r="D387" s="3" t="s">
        <v>1751</v>
      </c>
      <c r="E387" s="4" t="s">
        <v>18</v>
      </c>
      <c r="F387" s="4" t="s">
        <v>19</v>
      </c>
      <c r="G387" s="4" t="s">
        <v>20</v>
      </c>
      <c r="H387" s="4" t="s">
        <v>21</v>
      </c>
      <c r="I387" s="5" t="s">
        <v>21</v>
      </c>
      <c r="J387" s="1" t="s">
        <v>1828</v>
      </c>
      <c r="K387" s="1" t="s">
        <v>1829</v>
      </c>
      <c r="L387" s="1" t="s">
        <v>1830</v>
      </c>
      <c r="M387" s="4" t="str">
        <f t="shared" si="1"/>
        <v>Outstanding</v>
      </c>
      <c r="N387" s="13" t="s">
        <v>21</v>
      </c>
    </row>
    <row r="388" spans="1:14" ht="60" customHeight="1" x14ac:dyDescent="0.35">
      <c r="A388" s="11" t="s">
        <v>1831</v>
      </c>
      <c r="B388" s="1" t="s">
        <v>1832</v>
      </c>
      <c r="C388" s="2" t="s">
        <v>35</v>
      </c>
      <c r="D388" s="3" t="s">
        <v>1751</v>
      </c>
      <c r="E388" s="4" t="s">
        <v>18</v>
      </c>
      <c r="F388" s="4" t="s">
        <v>19</v>
      </c>
      <c r="G388" s="4" t="s">
        <v>20</v>
      </c>
      <c r="H388" s="4" t="s">
        <v>21</v>
      </c>
      <c r="I388" s="5" t="s">
        <v>21</v>
      </c>
      <c r="J388" s="1" t="s">
        <v>1833</v>
      </c>
      <c r="K388" s="1" t="s">
        <v>1432</v>
      </c>
      <c r="L388" s="1" t="s">
        <v>1834</v>
      </c>
      <c r="M388" s="4" t="str">
        <f t="shared" si="1"/>
        <v>Outstanding</v>
      </c>
      <c r="N388" s="13" t="s">
        <v>21</v>
      </c>
    </row>
    <row r="389" spans="1:14" ht="60" customHeight="1" x14ac:dyDescent="0.35">
      <c r="A389" s="11" t="s">
        <v>1835</v>
      </c>
      <c r="B389" s="1" t="s">
        <v>1836</v>
      </c>
      <c r="C389" s="2" t="s">
        <v>35</v>
      </c>
      <c r="D389" s="3" t="s">
        <v>1751</v>
      </c>
      <c r="E389" s="4" t="s">
        <v>18</v>
      </c>
      <c r="F389" s="4" t="s">
        <v>19</v>
      </c>
      <c r="G389" s="4" t="s">
        <v>20</v>
      </c>
      <c r="H389" s="4" t="s">
        <v>21</v>
      </c>
      <c r="I389" s="5" t="s">
        <v>21</v>
      </c>
      <c r="J389" s="1" t="s">
        <v>1837</v>
      </c>
      <c r="K389" s="1" t="s">
        <v>1437</v>
      </c>
      <c r="L389" s="1" t="s">
        <v>1838</v>
      </c>
      <c r="M389" s="4" t="str">
        <f t="shared" si="1"/>
        <v>Outstanding</v>
      </c>
      <c r="N389" s="13" t="s">
        <v>21</v>
      </c>
    </row>
    <row r="390" spans="1:14" ht="60" customHeight="1" x14ac:dyDescent="0.35">
      <c r="A390" s="11" t="s">
        <v>1839</v>
      </c>
      <c r="B390" s="1" t="s">
        <v>1840</v>
      </c>
      <c r="C390" s="2" t="s">
        <v>35</v>
      </c>
      <c r="D390" s="3" t="s">
        <v>1751</v>
      </c>
      <c r="E390" s="4" t="s">
        <v>18</v>
      </c>
      <c r="F390" s="4" t="s">
        <v>19</v>
      </c>
      <c r="G390" s="4" t="s">
        <v>20</v>
      </c>
      <c r="H390" s="4" t="s">
        <v>21</v>
      </c>
      <c r="I390" s="5" t="s">
        <v>21</v>
      </c>
      <c r="J390" s="1" t="s">
        <v>1841</v>
      </c>
      <c r="K390" s="1" t="s">
        <v>1442</v>
      </c>
      <c r="L390" s="1" t="s">
        <v>1842</v>
      </c>
      <c r="M390" s="4" t="str">
        <f t="shared" si="1"/>
        <v>Outstanding</v>
      </c>
      <c r="N390" s="13" t="s">
        <v>21</v>
      </c>
    </row>
    <row r="391" spans="1:14" ht="60" customHeight="1" x14ac:dyDescent="0.35">
      <c r="A391" s="11" t="s">
        <v>1843</v>
      </c>
      <c r="B391" s="1" t="s">
        <v>1844</v>
      </c>
      <c r="C391" s="2" t="s">
        <v>35</v>
      </c>
      <c r="D391" s="3" t="s">
        <v>1751</v>
      </c>
      <c r="E391" s="4" t="s">
        <v>18</v>
      </c>
      <c r="F391" s="4" t="s">
        <v>19</v>
      </c>
      <c r="G391" s="4" t="s">
        <v>20</v>
      </c>
      <c r="H391" s="4" t="s">
        <v>21</v>
      </c>
      <c r="I391" s="5" t="s">
        <v>21</v>
      </c>
      <c r="J391" s="1" t="s">
        <v>1845</v>
      </c>
      <c r="K391" s="1" t="s">
        <v>1592</v>
      </c>
      <c r="L391" s="1" t="s">
        <v>1846</v>
      </c>
      <c r="M391" s="4" t="str">
        <f t="shared" si="1"/>
        <v>Outstanding</v>
      </c>
      <c r="N391" s="13" t="s">
        <v>21</v>
      </c>
    </row>
    <row r="392" spans="1:14" ht="60" customHeight="1" x14ac:dyDescent="0.35">
      <c r="A392" s="11" t="s">
        <v>1847</v>
      </c>
      <c r="B392" s="1" t="s">
        <v>1848</v>
      </c>
      <c r="C392" s="2" t="s">
        <v>35</v>
      </c>
      <c r="D392" s="3" t="s">
        <v>1751</v>
      </c>
      <c r="E392" s="4" t="s">
        <v>18</v>
      </c>
      <c r="F392" s="4" t="s">
        <v>19</v>
      </c>
      <c r="G392" s="4" t="s">
        <v>20</v>
      </c>
      <c r="H392" s="4" t="s">
        <v>21</v>
      </c>
      <c r="I392" s="5" t="s">
        <v>21</v>
      </c>
      <c r="J392" s="1" t="s">
        <v>1849</v>
      </c>
      <c r="K392" s="1" t="s">
        <v>1447</v>
      </c>
      <c r="L392" s="1" t="s">
        <v>1850</v>
      </c>
      <c r="M392" s="4" t="str">
        <f t="shared" si="1"/>
        <v>Outstanding</v>
      </c>
      <c r="N392" s="13" t="s">
        <v>21</v>
      </c>
    </row>
    <row r="393" spans="1:14" ht="60" customHeight="1" x14ac:dyDescent="0.35">
      <c r="A393" s="11" t="s">
        <v>1851</v>
      </c>
      <c r="B393" s="1" t="s">
        <v>1852</v>
      </c>
      <c r="C393" s="2" t="s">
        <v>35</v>
      </c>
      <c r="D393" s="3" t="s">
        <v>1751</v>
      </c>
      <c r="E393" s="4" t="s">
        <v>18</v>
      </c>
      <c r="F393" s="4" t="s">
        <v>19</v>
      </c>
      <c r="G393" s="4" t="s">
        <v>20</v>
      </c>
      <c r="H393" s="4" t="s">
        <v>21</v>
      </c>
      <c r="I393" s="5" t="s">
        <v>21</v>
      </c>
      <c r="J393" s="1" t="s">
        <v>1853</v>
      </c>
      <c r="K393" s="1" t="s">
        <v>1452</v>
      </c>
      <c r="L393" s="1" t="s">
        <v>1854</v>
      </c>
      <c r="M393" s="4" t="str">
        <f t="shared" si="1"/>
        <v>Outstanding</v>
      </c>
      <c r="N393" s="13" t="s">
        <v>21</v>
      </c>
    </row>
    <row r="394" spans="1:14" ht="60" customHeight="1" x14ac:dyDescent="0.35">
      <c r="A394" s="11" t="s">
        <v>1855</v>
      </c>
      <c r="B394" s="1" t="s">
        <v>1856</v>
      </c>
      <c r="C394" s="2" t="s">
        <v>35</v>
      </c>
      <c r="D394" s="3" t="s">
        <v>1751</v>
      </c>
      <c r="E394" s="4" t="s">
        <v>18</v>
      </c>
      <c r="F394" s="4" t="s">
        <v>19</v>
      </c>
      <c r="G394" s="4" t="s">
        <v>20</v>
      </c>
      <c r="H394" s="4" t="s">
        <v>21</v>
      </c>
      <c r="I394" s="5" t="s">
        <v>21</v>
      </c>
      <c r="J394" s="1" t="s">
        <v>1857</v>
      </c>
      <c r="K394" s="1" t="s">
        <v>1457</v>
      </c>
      <c r="L394" s="1" t="s">
        <v>1858</v>
      </c>
      <c r="M394" s="4" t="str">
        <f t="shared" si="1"/>
        <v>Outstanding</v>
      </c>
      <c r="N394" s="13" t="s">
        <v>21</v>
      </c>
    </row>
    <row r="395" spans="1:14" ht="60" customHeight="1" x14ac:dyDescent="0.35">
      <c r="A395" s="11" t="s">
        <v>1859</v>
      </c>
      <c r="B395" s="1" t="s">
        <v>1860</v>
      </c>
      <c r="C395" s="2" t="s">
        <v>35</v>
      </c>
      <c r="D395" s="3" t="s">
        <v>1751</v>
      </c>
      <c r="E395" s="4" t="s">
        <v>18</v>
      </c>
      <c r="F395" s="4" t="s">
        <v>19</v>
      </c>
      <c r="G395" s="4" t="s">
        <v>20</v>
      </c>
      <c r="H395" s="4" t="s">
        <v>21</v>
      </c>
      <c r="I395" s="5" t="s">
        <v>21</v>
      </c>
      <c r="J395" s="1" t="s">
        <v>1861</v>
      </c>
      <c r="K395" s="1" t="s">
        <v>1467</v>
      </c>
      <c r="L395" s="1" t="s">
        <v>1862</v>
      </c>
      <c r="M395" s="4" t="str">
        <f t="shared" si="1"/>
        <v>Outstanding</v>
      </c>
      <c r="N395" s="13" t="s">
        <v>21</v>
      </c>
    </row>
    <row r="396" spans="1:14" ht="60" customHeight="1" x14ac:dyDescent="0.35">
      <c r="A396" s="11" t="s">
        <v>1863</v>
      </c>
      <c r="B396" s="1" t="s">
        <v>1864</v>
      </c>
      <c r="C396" s="2" t="s">
        <v>35</v>
      </c>
      <c r="D396" s="3" t="s">
        <v>1751</v>
      </c>
      <c r="E396" s="4" t="s">
        <v>18</v>
      </c>
      <c r="F396" s="4" t="s">
        <v>19</v>
      </c>
      <c r="G396" s="4" t="s">
        <v>20</v>
      </c>
      <c r="H396" s="4" t="s">
        <v>21</v>
      </c>
      <c r="I396" s="5" t="s">
        <v>21</v>
      </c>
      <c r="J396" s="1" t="s">
        <v>1471</v>
      </c>
      <c r="K396" s="1" t="s">
        <v>1472</v>
      </c>
      <c r="L396" s="1" t="s">
        <v>1865</v>
      </c>
      <c r="M396" s="4" t="str">
        <f t="shared" si="1"/>
        <v>Outstanding</v>
      </c>
      <c r="N396" s="13" t="s">
        <v>21</v>
      </c>
    </row>
    <row r="397" spans="1:14" ht="60" customHeight="1" x14ac:dyDescent="0.35">
      <c r="A397" s="11" t="s">
        <v>1866</v>
      </c>
      <c r="B397" s="1" t="s">
        <v>1867</v>
      </c>
      <c r="C397" s="2" t="s">
        <v>35</v>
      </c>
      <c r="D397" s="3" t="s">
        <v>1751</v>
      </c>
      <c r="E397" s="4" t="s">
        <v>18</v>
      </c>
      <c r="F397" s="4" t="s">
        <v>19</v>
      </c>
      <c r="G397" s="4" t="s">
        <v>20</v>
      </c>
      <c r="H397" s="4" t="s">
        <v>21</v>
      </c>
      <c r="I397" s="5" t="s">
        <v>21</v>
      </c>
      <c r="J397" s="1" t="s">
        <v>1868</v>
      </c>
      <c r="K397" s="1" t="s">
        <v>1477</v>
      </c>
      <c r="L397" s="1" t="s">
        <v>1869</v>
      </c>
      <c r="M397" s="4" t="str">
        <f t="shared" si="1"/>
        <v>Outstanding</v>
      </c>
      <c r="N397" s="13" t="s">
        <v>21</v>
      </c>
    </row>
    <row r="398" spans="1:14" ht="60" customHeight="1" x14ac:dyDescent="0.35">
      <c r="A398" s="11" t="s">
        <v>1870</v>
      </c>
      <c r="B398" s="1" t="s">
        <v>1871</v>
      </c>
      <c r="C398" s="2" t="s">
        <v>35</v>
      </c>
      <c r="D398" s="3" t="s">
        <v>1751</v>
      </c>
      <c r="E398" s="4" t="s">
        <v>18</v>
      </c>
      <c r="F398" s="4" t="s">
        <v>19</v>
      </c>
      <c r="G398" s="4" t="s">
        <v>20</v>
      </c>
      <c r="H398" s="4" t="s">
        <v>21</v>
      </c>
      <c r="I398" s="5" t="s">
        <v>21</v>
      </c>
      <c r="J398" s="1" t="s">
        <v>1872</v>
      </c>
      <c r="K398" s="1" t="s">
        <v>1482</v>
      </c>
      <c r="L398" s="1" t="s">
        <v>1873</v>
      </c>
      <c r="M398" s="4" t="str">
        <f t="shared" si="1"/>
        <v>Outstanding</v>
      </c>
      <c r="N398" s="13" t="s">
        <v>21</v>
      </c>
    </row>
    <row r="399" spans="1:14" ht="60" customHeight="1" x14ac:dyDescent="0.35">
      <c r="A399" s="11" t="s">
        <v>1874</v>
      </c>
      <c r="B399" s="1" t="s">
        <v>1875</v>
      </c>
      <c r="C399" s="2" t="s">
        <v>35</v>
      </c>
      <c r="D399" s="3" t="s">
        <v>1751</v>
      </c>
      <c r="E399" s="4" t="s">
        <v>18</v>
      </c>
      <c r="F399" s="4" t="s">
        <v>19</v>
      </c>
      <c r="G399" s="4" t="s">
        <v>20</v>
      </c>
      <c r="H399" s="4" t="s">
        <v>21</v>
      </c>
      <c r="I399" s="5" t="s">
        <v>21</v>
      </c>
      <c r="J399" s="1" t="s">
        <v>1876</v>
      </c>
      <c r="K399" s="1" t="s">
        <v>1487</v>
      </c>
      <c r="L399" s="1" t="s">
        <v>1877</v>
      </c>
      <c r="M399" s="4" t="str">
        <f t="shared" si="1"/>
        <v>Outstanding</v>
      </c>
      <c r="N399" s="13" t="s">
        <v>21</v>
      </c>
    </row>
    <row r="400" spans="1:14" ht="60" customHeight="1" x14ac:dyDescent="0.35">
      <c r="A400" s="11" t="s">
        <v>1878</v>
      </c>
      <c r="B400" s="1" t="s">
        <v>1879</v>
      </c>
      <c r="C400" s="2" t="s">
        <v>35</v>
      </c>
      <c r="D400" s="3" t="s">
        <v>1751</v>
      </c>
      <c r="E400" s="4" t="s">
        <v>18</v>
      </c>
      <c r="F400" s="4" t="s">
        <v>19</v>
      </c>
      <c r="G400" s="4" t="s">
        <v>20</v>
      </c>
      <c r="H400" s="4" t="s">
        <v>21</v>
      </c>
      <c r="I400" s="5" t="s">
        <v>21</v>
      </c>
      <c r="J400" s="1" t="s">
        <v>1880</v>
      </c>
      <c r="K400" s="1" t="s">
        <v>1492</v>
      </c>
      <c r="L400" s="1" t="s">
        <v>1881</v>
      </c>
      <c r="M400" s="4" t="str">
        <f t="shared" si="1"/>
        <v>Outstanding</v>
      </c>
      <c r="N400" s="13" t="s">
        <v>21</v>
      </c>
    </row>
    <row r="401" spans="1:14" ht="60" customHeight="1" x14ac:dyDescent="0.35">
      <c r="A401" s="11" t="s">
        <v>1882</v>
      </c>
      <c r="B401" s="1" t="s">
        <v>1883</v>
      </c>
      <c r="C401" s="2" t="s">
        <v>35</v>
      </c>
      <c r="D401" s="3" t="s">
        <v>1884</v>
      </c>
      <c r="E401" s="4" t="s">
        <v>18</v>
      </c>
      <c r="F401" s="4" t="s">
        <v>19</v>
      </c>
      <c r="G401" s="4" t="s">
        <v>20</v>
      </c>
      <c r="H401" s="4" t="s">
        <v>21</v>
      </c>
      <c r="I401" s="5" t="s">
        <v>21</v>
      </c>
      <c r="J401" s="1" t="s">
        <v>1885</v>
      </c>
      <c r="K401" s="1" t="s">
        <v>1337</v>
      </c>
      <c r="L401" s="1" t="s">
        <v>1886</v>
      </c>
      <c r="M401" s="4" t="str">
        <f t="shared" si="1"/>
        <v>Outstanding</v>
      </c>
      <c r="N401" s="13" t="s">
        <v>21</v>
      </c>
    </row>
    <row r="402" spans="1:14" ht="60" customHeight="1" x14ac:dyDescent="0.35">
      <c r="A402" s="11" t="s">
        <v>1887</v>
      </c>
      <c r="B402" s="1" t="s">
        <v>1888</v>
      </c>
      <c r="C402" s="2" t="s">
        <v>35</v>
      </c>
      <c r="D402" s="3" t="s">
        <v>1884</v>
      </c>
      <c r="E402" s="4" t="s">
        <v>18</v>
      </c>
      <c r="F402" s="4" t="s">
        <v>19</v>
      </c>
      <c r="G402" s="4" t="s">
        <v>20</v>
      </c>
      <c r="H402" s="4" t="s">
        <v>21</v>
      </c>
      <c r="I402" s="5" t="s">
        <v>21</v>
      </c>
      <c r="J402" s="1" t="s">
        <v>1889</v>
      </c>
      <c r="K402" s="1" t="s">
        <v>1342</v>
      </c>
      <c r="L402" s="1" t="s">
        <v>1890</v>
      </c>
      <c r="M402" s="4" t="str">
        <f t="shared" si="1"/>
        <v>Outstanding</v>
      </c>
      <c r="N402" s="13" t="s">
        <v>21</v>
      </c>
    </row>
    <row r="403" spans="1:14" ht="60" customHeight="1" x14ac:dyDescent="0.35">
      <c r="A403" s="11" t="s">
        <v>1891</v>
      </c>
      <c r="B403" s="1" t="s">
        <v>1892</v>
      </c>
      <c r="C403" s="2" t="s">
        <v>35</v>
      </c>
      <c r="D403" s="3" t="s">
        <v>1884</v>
      </c>
      <c r="E403" s="4" t="s">
        <v>18</v>
      </c>
      <c r="F403" s="4" t="s">
        <v>19</v>
      </c>
      <c r="G403" s="4" t="s">
        <v>20</v>
      </c>
      <c r="H403" s="4" t="s">
        <v>21</v>
      </c>
      <c r="I403" s="5" t="s">
        <v>21</v>
      </c>
      <c r="J403" s="1" t="s">
        <v>1893</v>
      </c>
      <c r="K403" s="1" t="s">
        <v>1347</v>
      </c>
      <c r="L403" s="1" t="s">
        <v>1894</v>
      </c>
      <c r="M403" s="4" t="str">
        <f t="shared" si="1"/>
        <v>Outstanding</v>
      </c>
      <c r="N403" s="13" t="s">
        <v>21</v>
      </c>
    </row>
    <row r="404" spans="1:14" ht="60" customHeight="1" x14ac:dyDescent="0.35">
      <c r="A404" s="11" t="s">
        <v>1895</v>
      </c>
      <c r="B404" s="1" t="s">
        <v>1896</v>
      </c>
      <c r="C404" s="2" t="s">
        <v>35</v>
      </c>
      <c r="D404" s="3" t="s">
        <v>1884</v>
      </c>
      <c r="E404" s="4" t="s">
        <v>18</v>
      </c>
      <c r="F404" s="4" t="s">
        <v>19</v>
      </c>
      <c r="G404" s="4" t="s">
        <v>20</v>
      </c>
      <c r="H404" s="4" t="s">
        <v>21</v>
      </c>
      <c r="I404" s="5" t="s">
        <v>21</v>
      </c>
      <c r="J404" s="1" t="s">
        <v>1897</v>
      </c>
      <c r="K404" s="1" t="s">
        <v>1510</v>
      </c>
      <c r="L404" s="1" t="s">
        <v>1898</v>
      </c>
      <c r="M404" s="4" t="str">
        <f t="shared" si="1"/>
        <v>Outstanding</v>
      </c>
      <c r="N404" s="13" t="s">
        <v>21</v>
      </c>
    </row>
    <row r="405" spans="1:14" ht="60" customHeight="1" x14ac:dyDescent="0.35">
      <c r="A405" s="11" t="s">
        <v>1899</v>
      </c>
      <c r="B405" s="1" t="s">
        <v>1900</v>
      </c>
      <c r="C405" s="2" t="s">
        <v>35</v>
      </c>
      <c r="D405" s="3" t="s">
        <v>1884</v>
      </c>
      <c r="E405" s="4" t="s">
        <v>18</v>
      </c>
      <c r="F405" s="4" t="s">
        <v>19</v>
      </c>
      <c r="G405" s="4" t="s">
        <v>20</v>
      </c>
      <c r="H405" s="4" t="s">
        <v>21</v>
      </c>
      <c r="I405" s="5" t="s">
        <v>21</v>
      </c>
      <c r="J405" s="1" t="s">
        <v>1901</v>
      </c>
      <c r="K405" s="1" t="s">
        <v>1357</v>
      </c>
      <c r="L405" s="1" t="s">
        <v>1902</v>
      </c>
      <c r="M405" s="4" t="str">
        <f t="shared" si="1"/>
        <v>Outstanding</v>
      </c>
      <c r="N405" s="13" t="s">
        <v>21</v>
      </c>
    </row>
    <row r="406" spans="1:14" ht="60" customHeight="1" x14ac:dyDescent="0.35">
      <c r="A406" s="11" t="s">
        <v>1903</v>
      </c>
      <c r="B406" s="1" t="s">
        <v>1904</v>
      </c>
      <c r="C406" s="2" t="s">
        <v>35</v>
      </c>
      <c r="D406" s="3" t="s">
        <v>1884</v>
      </c>
      <c r="E406" s="4" t="s">
        <v>18</v>
      </c>
      <c r="F406" s="4" t="s">
        <v>19</v>
      </c>
      <c r="G406" s="4" t="s">
        <v>20</v>
      </c>
      <c r="H406" s="4" t="s">
        <v>21</v>
      </c>
      <c r="I406" s="5" t="s">
        <v>21</v>
      </c>
      <c r="J406" s="1" t="s">
        <v>1905</v>
      </c>
      <c r="K406" s="1" t="s">
        <v>1362</v>
      </c>
      <c r="L406" s="1" t="s">
        <v>1906</v>
      </c>
      <c r="M406" s="4" t="str">
        <f t="shared" si="1"/>
        <v>Outstanding</v>
      </c>
      <c r="N406" s="13" t="s">
        <v>21</v>
      </c>
    </row>
    <row r="407" spans="1:14" ht="60" customHeight="1" x14ac:dyDescent="0.35">
      <c r="A407" s="11" t="s">
        <v>1907</v>
      </c>
      <c r="B407" s="1" t="s">
        <v>1908</v>
      </c>
      <c r="C407" s="2" t="s">
        <v>35</v>
      </c>
      <c r="D407" s="3" t="s">
        <v>1884</v>
      </c>
      <c r="E407" s="4" t="s">
        <v>18</v>
      </c>
      <c r="F407" s="4" t="s">
        <v>19</v>
      </c>
      <c r="G407" s="4" t="s">
        <v>20</v>
      </c>
      <c r="H407" s="4" t="s">
        <v>21</v>
      </c>
      <c r="I407" s="5" t="s">
        <v>21</v>
      </c>
      <c r="J407" s="1" t="s">
        <v>1909</v>
      </c>
      <c r="K407" s="1" t="s">
        <v>1367</v>
      </c>
      <c r="L407" s="1" t="s">
        <v>1910</v>
      </c>
      <c r="M407" s="4" t="str">
        <f t="shared" si="1"/>
        <v>Outstanding</v>
      </c>
      <c r="N407" s="13" t="s">
        <v>21</v>
      </c>
    </row>
    <row r="408" spans="1:14" ht="60" customHeight="1" x14ac:dyDescent="0.35">
      <c r="A408" s="11" t="s">
        <v>1911</v>
      </c>
      <c r="B408" s="1" t="s">
        <v>1912</v>
      </c>
      <c r="C408" s="2" t="s">
        <v>35</v>
      </c>
      <c r="D408" s="3" t="s">
        <v>1884</v>
      </c>
      <c r="E408" s="4" t="s">
        <v>18</v>
      </c>
      <c r="F408" s="4" t="s">
        <v>19</v>
      </c>
      <c r="G408" s="4" t="s">
        <v>20</v>
      </c>
      <c r="H408" s="4" t="s">
        <v>21</v>
      </c>
      <c r="I408" s="5" t="s">
        <v>21</v>
      </c>
      <c r="J408" s="1" t="s">
        <v>1913</v>
      </c>
      <c r="K408" s="1" t="s">
        <v>1372</v>
      </c>
      <c r="L408" s="1" t="s">
        <v>1914</v>
      </c>
      <c r="M408" s="4" t="str">
        <f t="shared" si="1"/>
        <v>Outstanding</v>
      </c>
      <c r="N408" s="13" t="s">
        <v>21</v>
      </c>
    </row>
    <row r="409" spans="1:14" ht="60" customHeight="1" x14ac:dyDescent="0.35">
      <c r="A409" s="11" t="s">
        <v>1915</v>
      </c>
      <c r="B409" s="1" t="s">
        <v>1916</v>
      </c>
      <c r="C409" s="2" t="s">
        <v>35</v>
      </c>
      <c r="D409" s="3" t="s">
        <v>1884</v>
      </c>
      <c r="E409" s="4" t="s">
        <v>18</v>
      </c>
      <c r="F409" s="4" t="s">
        <v>19</v>
      </c>
      <c r="G409" s="4" t="s">
        <v>20</v>
      </c>
      <c r="H409" s="4" t="s">
        <v>21</v>
      </c>
      <c r="I409" s="5" t="s">
        <v>21</v>
      </c>
      <c r="J409" s="1" t="s">
        <v>1917</v>
      </c>
      <c r="K409" s="1" t="s">
        <v>1377</v>
      </c>
      <c r="L409" s="1" t="s">
        <v>1918</v>
      </c>
      <c r="M409" s="4" t="str">
        <f t="shared" si="1"/>
        <v>Outstanding</v>
      </c>
      <c r="N409" s="13" t="s">
        <v>21</v>
      </c>
    </row>
    <row r="410" spans="1:14" ht="60" customHeight="1" x14ac:dyDescent="0.35">
      <c r="A410" s="11" t="s">
        <v>1919</v>
      </c>
      <c r="B410" s="1" t="s">
        <v>1920</v>
      </c>
      <c r="C410" s="2" t="s">
        <v>35</v>
      </c>
      <c r="D410" s="3" t="s">
        <v>1884</v>
      </c>
      <c r="E410" s="4" t="s">
        <v>18</v>
      </c>
      <c r="F410" s="4" t="s">
        <v>19</v>
      </c>
      <c r="G410" s="4" t="s">
        <v>20</v>
      </c>
      <c r="H410" s="4" t="s">
        <v>21</v>
      </c>
      <c r="I410" s="5" t="s">
        <v>21</v>
      </c>
      <c r="J410" s="1" t="s">
        <v>1921</v>
      </c>
      <c r="K410" s="1" t="s">
        <v>1382</v>
      </c>
      <c r="L410" s="1" t="s">
        <v>1922</v>
      </c>
      <c r="M410" s="4" t="str">
        <f t="shared" si="1"/>
        <v>Outstanding</v>
      </c>
      <c r="N410" s="13" t="s">
        <v>21</v>
      </c>
    </row>
    <row r="411" spans="1:14" ht="60" customHeight="1" x14ac:dyDescent="0.35">
      <c r="A411" s="11" t="s">
        <v>1923</v>
      </c>
      <c r="B411" s="1" t="s">
        <v>1924</v>
      </c>
      <c r="C411" s="2" t="s">
        <v>35</v>
      </c>
      <c r="D411" s="3" t="s">
        <v>1884</v>
      </c>
      <c r="E411" s="4" t="s">
        <v>18</v>
      </c>
      <c r="F411" s="4" t="s">
        <v>19</v>
      </c>
      <c r="G411" s="4" t="s">
        <v>20</v>
      </c>
      <c r="H411" s="4" t="s">
        <v>21</v>
      </c>
      <c r="I411" s="5" t="s">
        <v>21</v>
      </c>
      <c r="J411" s="1" t="s">
        <v>1925</v>
      </c>
      <c r="K411" s="1" t="s">
        <v>1387</v>
      </c>
      <c r="L411" s="1" t="s">
        <v>1926</v>
      </c>
      <c r="M411" s="4" t="str">
        <f t="shared" si="1"/>
        <v>Outstanding</v>
      </c>
      <c r="N411" s="13" t="s">
        <v>21</v>
      </c>
    </row>
    <row r="412" spans="1:14" ht="60" customHeight="1" x14ac:dyDescent="0.35">
      <c r="A412" s="11" t="s">
        <v>1927</v>
      </c>
      <c r="B412" s="1" t="s">
        <v>1928</v>
      </c>
      <c r="C412" s="2" t="s">
        <v>35</v>
      </c>
      <c r="D412" s="3" t="s">
        <v>1884</v>
      </c>
      <c r="E412" s="4" t="s">
        <v>18</v>
      </c>
      <c r="F412" s="4" t="s">
        <v>19</v>
      </c>
      <c r="G412" s="4" t="s">
        <v>20</v>
      </c>
      <c r="H412" s="4" t="s">
        <v>21</v>
      </c>
      <c r="I412" s="5" t="s">
        <v>21</v>
      </c>
      <c r="J412" s="1" t="s">
        <v>1929</v>
      </c>
      <c r="K412" s="1" t="s">
        <v>1392</v>
      </c>
      <c r="L412" s="1" t="s">
        <v>1930</v>
      </c>
      <c r="M412" s="4" t="str">
        <f t="shared" si="1"/>
        <v>Outstanding</v>
      </c>
      <c r="N412" s="13" t="s">
        <v>21</v>
      </c>
    </row>
    <row r="413" spans="1:14" ht="60" customHeight="1" x14ac:dyDescent="0.35">
      <c r="A413" s="11" t="s">
        <v>1931</v>
      </c>
      <c r="B413" s="1" t="s">
        <v>1932</v>
      </c>
      <c r="C413" s="2" t="s">
        <v>35</v>
      </c>
      <c r="D413" s="3" t="s">
        <v>1884</v>
      </c>
      <c r="E413" s="4" t="s">
        <v>18</v>
      </c>
      <c r="F413" s="4" t="s">
        <v>19</v>
      </c>
      <c r="G413" s="4" t="s">
        <v>20</v>
      </c>
      <c r="H413" s="4" t="s">
        <v>21</v>
      </c>
      <c r="I413" s="5" t="s">
        <v>21</v>
      </c>
      <c r="J413" s="1" t="s">
        <v>1933</v>
      </c>
      <c r="K413" s="1" t="s">
        <v>1397</v>
      </c>
      <c r="L413" s="1" t="s">
        <v>1934</v>
      </c>
      <c r="M413" s="4" t="str">
        <f t="shared" si="1"/>
        <v>Outstanding</v>
      </c>
      <c r="N413" s="13" t="s">
        <v>21</v>
      </c>
    </row>
    <row r="414" spans="1:14" ht="60" customHeight="1" x14ac:dyDescent="0.35">
      <c r="A414" s="11" t="s">
        <v>1935</v>
      </c>
      <c r="B414" s="1" t="s">
        <v>1936</v>
      </c>
      <c r="C414" s="2" t="s">
        <v>35</v>
      </c>
      <c r="D414" s="3" t="s">
        <v>1884</v>
      </c>
      <c r="E414" s="4" t="s">
        <v>18</v>
      </c>
      <c r="F414" s="4" t="s">
        <v>19</v>
      </c>
      <c r="G414" s="4" t="s">
        <v>20</v>
      </c>
      <c r="H414" s="4" t="s">
        <v>21</v>
      </c>
      <c r="I414" s="5" t="s">
        <v>21</v>
      </c>
      <c r="J414" s="1" t="s">
        <v>1937</v>
      </c>
      <c r="K414" s="1" t="s">
        <v>1402</v>
      </c>
      <c r="L414" s="1" t="s">
        <v>1938</v>
      </c>
      <c r="M414" s="4" t="str">
        <f t="shared" si="1"/>
        <v>Outstanding</v>
      </c>
      <c r="N414" s="13" t="s">
        <v>21</v>
      </c>
    </row>
    <row r="415" spans="1:14" ht="60" customHeight="1" x14ac:dyDescent="0.35">
      <c r="A415" s="11" t="s">
        <v>1939</v>
      </c>
      <c r="B415" s="1" t="s">
        <v>1940</v>
      </c>
      <c r="C415" s="2" t="s">
        <v>35</v>
      </c>
      <c r="D415" s="3" t="s">
        <v>1884</v>
      </c>
      <c r="E415" s="4" t="s">
        <v>18</v>
      </c>
      <c r="F415" s="4" t="s">
        <v>19</v>
      </c>
      <c r="G415" s="4" t="s">
        <v>20</v>
      </c>
      <c r="H415" s="4" t="s">
        <v>21</v>
      </c>
      <c r="I415" s="5" t="s">
        <v>21</v>
      </c>
      <c r="J415" s="1" t="s">
        <v>1941</v>
      </c>
      <c r="K415" s="1" t="s">
        <v>1555</v>
      </c>
      <c r="L415" s="1" t="s">
        <v>1942</v>
      </c>
      <c r="M415" s="4" t="str">
        <f t="shared" si="1"/>
        <v>Outstanding</v>
      </c>
      <c r="N415" s="13" t="s">
        <v>21</v>
      </c>
    </row>
    <row r="416" spans="1:14" ht="60" customHeight="1" x14ac:dyDescent="0.35">
      <c r="A416" s="11" t="s">
        <v>1943</v>
      </c>
      <c r="B416" s="1" t="s">
        <v>1944</v>
      </c>
      <c r="C416" s="2" t="s">
        <v>35</v>
      </c>
      <c r="D416" s="3" t="s">
        <v>1884</v>
      </c>
      <c r="E416" s="4" t="s">
        <v>18</v>
      </c>
      <c r="F416" s="4" t="s">
        <v>19</v>
      </c>
      <c r="G416" s="4" t="s">
        <v>20</v>
      </c>
      <c r="H416" s="4" t="s">
        <v>21</v>
      </c>
      <c r="I416" s="5" t="s">
        <v>21</v>
      </c>
      <c r="J416" s="1" t="s">
        <v>1945</v>
      </c>
      <c r="K416" s="1" t="s">
        <v>1407</v>
      </c>
      <c r="L416" s="1" t="s">
        <v>1946</v>
      </c>
      <c r="M416" s="4" t="str">
        <f t="shared" si="1"/>
        <v>Outstanding</v>
      </c>
      <c r="N416" s="13" t="s">
        <v>21</v>
      </c>
    </row>
    <row r="417" spans="1:14" ht="60" customHeight="1" x14ac:dyDescent="0.35">
      <c r="A417" s="11" t="s">
        <v>1947</v>
      </c>
      <c r="B417" s="1" t="s">
        <v>1948</v>
      </c>
      <c r="C417" s="2" t="s">
        <v>35</v>
      </c>
      <c r="D417" s="3" t="s">
        <v>1884</v>
      </c>
      <c r="E417" s="4" t="s">
        <v>18</v>
      </c>
      <c r="F417" s="4" t="s">
        <v>19</v>
      </c>
      <c r="G417" s="4" t="s">
        <v>20</v>
      </c>
      <c r="H417" s="4" t="s">
        <v>21</v>
      </c>
      <c r="I417" s="5" t="s">
        <v>21</v>
      </c>
      <c r="J417" s="1" t="s">
        <v>1949</v>
      </c>
      <c r="K417" s="1" t="s">
        <v>1412</v>
      </c>
      <c r="L417" s="1" t="s">
        <v>1950</v>
      </c>
      <c r="M417" s="4" t="str">
        <f t="shared" si="1"/>
        <v>Outstanding</v>
      </c>
      <c r="N417" s="13" t="s">
        <v>21</v>
      </c>
    </row>
    <row r="418" spans="1:14" ht="60" customHeight="1" x14ac:dyDescent="0.35">
      <c r="A418" s="11" t="s">
        <v>1951</v>
      </c>
      <c r="B418" s="1" t="s">
        <v>1952</v>
      </c>
      <c r="C418" s="2" t="s">
        <v>35</v>
      </c>
      <c r="D418" s="3" t="s">
        <v>1884</v>
      </c>
      <c r="E418" s="4" t="s">
        <v>18</v>
      </c>
      <c r="F418" s="4" t="s">
        <v>19</v>
      </c>
      <c r="G418" s="4" t="s">
        <v>20</v>
      </c>
      <c r="H418" s="4" t="s">
        <v>21</v>
      </c>
      <c r="I418" s="5" t="s">
        <v>21</v>
      </c>
      <c r="J418" s="1" t="s">
        <v>1953</v>
      </c>
      <c r="K418" s="1" t="s">
        <v>1417</v>
      </c>
      <c r="L418" s="1" t="s">
        <v>1954</v>
      </c>
      <c r="M418" s="4" t="str">
        <f t="shared" si="1"/>
        <v>Outstanding</v>
      </c>
      <c r="N418" s="13" t="s">
        <v>21</v>
      </c>
    </row>
    <row r="419" spans="1:14" ht="60" customHeight="1" x14ac:dyDescent="0.35">
      <c r="A419" s="11" t="s">
        <v>1955</v>
      </c>
      <c r="B419" s="1" t="s">
        <v>1956</v>
      </c>
      <c r="C419" s="2" t="s">
        <v>35</v>
      </c>
      <c r="D419" s="3" t="s">
        <v>1884</v>
      </c>
      <c r="E419" s="4" t="s">
        <v>18</v>
      </c>
      <c r="F419" s="4" t="s">
        <v>19</v>
      </c>
      <c r="G419" s="4" t="s">
        <v>20</v>
      </c>
      <c r="H419" s="4" t="s">
        <v>21</v>
      </c>
      <c r="I419" s="5" t="s">
        <v>21</v>
      </c>
      <c r="J419" s="1" t="s">
        <v>1957</v>
      </c>
      <c r="K419" s="1" t="s">
        <v>1422</v>
      </c>
      <c r="L419" s="1" t="s">
        <v>1958</v>
      </c>
      <c r="M419" s="4" t="str">
        <f t="shared" si="1"/>
        <v>Outstanding</v>
      </c>
      <c r="N419" s="13" t="s">
        <v>21</v>
      </c>
    </row>
    <row r="420" spans="1:14" ht="60" customHeight="1" x14ac:dyDescent="0.35">
      <c r="A420" s="11" t="s">
        <v>1959</v>
      </c>
      <c r="B420" s="1" t="s">
        <v>1960</v>
      </c>
      <c r="C420" s="2" t="s">
        <v>35</v>
      </c>
      <c r="D420" s="3" t="s">
        <v>1884</v>
      </c>
      <c r="E420" s="4" t="s">
        <v>18</v>
      </c>
      <c r="F420" s="4" t="s">
        <v>19</v>
      </c>
      <c r="G420" s="4" t="s">
        <v>20</v>
      </c>
      <c r="H420" s="4" t="s">
        <v>21</v>
      </c>
      <c r="I420" s="5" t="s">
        <v>21</v>
      </c>
      <c r="J420" s="1" t="s">
        <v>1961</v>
      </c>
      <c r="K420" s="1" t="s">
        <v>1427</v>
      </c>
      <c r="L420" s="1" t="s">
        <v>1962</v>
      </c>
      <c r="M420" s="4" t="str">
        <f t="shared" si="1"/>
        <v>Outstanding</v>
      </c>
      <c r="N420" s="13" t="s">
        <v>21</v>
      </c>
    </row>
    <row r="421" spans="1:14" ht="60" customHeight="1" x14ac:dyDescent="0.35">
      <c r="A421" s="11" t="s">
        <v>1963</v>
      </c>
      <c r="B421" s="1" t="s">
        <v>1964</v>
      </c>
      <c r="C421" s="2" t="s">
        <v>35</v>
      </c>
      <c r="D421" s="3" t="s">
        <v>1884</v>
      </c>
      <c r="E421" s="4" t="s">
        <v>18</v>
      </c>
      <c r="F421" s="4" t="s">
        <v>19</v>
      </c>
      <c r="G421" s="4" t="s">
        <v>20</v>
      </c>
      <c r="H421" s="4" t="s">
        <v>21</v>
      </c>
      <c r="I421" s="5" t="s">
        <v>21</v>
      </c>
      <c r="J421" s="1" t="s">
        <v>1965</v>
      </c>
      <c r="K421" s="1" t="s">
        <v>1432</v>
      </c>
      <c r="L421" s="1" t="s">
        <v>1966</v>
      </c>
      <c r="M421" s="4" t="str">
        <f t="shared" si="1"/>
        <v>Outstanding</v>
      </c>
      <c r="N421" s="13" t="s">
        <v>21</v>
      </c>
    </row>
    <row r="422" spans="1:14" ht="60" customHeight="1" x14ac:dyDescent="0.35">
      <c r="A422" s="11" t="s">
        <v>1967</v>
      </c>
      <c r="B422" s="1" t="s">
        <v>1968</v>
      </c>
      <c r="C422" s="2" t="s">
        <v>35</v>
      </c>
      <c r="D422" s="3" t="s">
        <v>1884</v>
      </c>
      <c r="E422" s="4" t="s">
        <v>18</v>
      </c>
      <c r="F422" s="4" t="s">
        <v>19</v>
      </c>
      <c r="G422" s="4" t="s">
        <v>20</v>
      </c>
      <c r="H422" s="4" t="s">
        <v>21</v>
      </c>
      <c r="I422" s="5" t="s">
        <v>21</v>
      </c>
      <c r="J422" s="1" t="s">
        <v>1969</v>
      </c>
      <c r="K422" s="1" t="s">
        <v>1437</v>
      </c>
      <c r="L422" s="1" t="s">
        <v>1970</v>
      </c>
      <c r="M422" s="4" t="str">
        <f t="shared" si="1"/>
        <v>Outstanding</v>
      </c>
      <c r="N422" s="13" t="s">
        <v>21</v>
      </c>
    </row>
    <row r="423" spans="1:14" ht="60" customHeight="1" x14ac:dyDescent="0.35">
      <c r="A423" s="11" t="s">
        <v>1971</v>
      </c>
      <c r="B423" s="1" t="s">
        <v>1972</v>
      </c>
      <c r="C423" s="2" t="s">
        <v>35</v>
      </c>
      <c r="D423" s="3" t="s">
        <v>1884</v>
      </c>
      <c r="E423" s="4" t="s">
        <v>18</v>
      </c>
      <c r="F423" s="4" t="s">
        <v>19</v>
      </c>
      <c r="G423" s="4" t="s">
        <v>20</v>
      </c>
      <c r="H423" s="4" t="s">
        <v>21</v>
      </c>
      <c r="I423" s="5" t="s">
        <v>21</v>
      </c>
      <c r="J423" s="1" t="s">
        <v>1973</v>
      </c>
      <c r="K423" s="1" t="s">
        <v>1442</v>
      </c>
      <c r="L423" s="1" t="s">
        <v>1974</v>
      </c>
      <c r="M423" s="4" t="str">
        <f t="shared" si="1"/>
        <v>Outstanding</v>
      </c>
      <c r="N423" s="13" t="s">
        <v>21</v>
      </c>
    </row>
    <row r="424" spans="1:14" ht="60" customHeight="1" x14ac:dyDescent="0.35">
      <c r="A424" s="11" t="s">
        <v>1975</v>
      </c>
      <c r="B424" s="1" t="s">
        <v>1976</v>
      </c>
      <c r="C424" s="2" t="s">
        <v>35</v>
      </c>
      <c r="D424" s="3" t="s">
        <v>1884</v>
      </c>
      <c r="E424" s="4" t="s">
        <v>18</v>
      </c>
      <c r="F424" s="4" t="s">
        <v>19</v>
      </c>
      <c r="G424" s="4" t="s">
        <v>20</v>
      </c>
      <c r="H424" s="4" t="s">
        <v>21</v>
      </c>
      <c r="I424" s="5" t="s">
        <v>21</v>
      </c>
      <c r="J424" s="1" t="s">
        <v>1977</v>
      </c>
      <c r="K424" s="1" t="s">
        <v>1592</v>
      </c>
      <c r="L424" s="1" t="s">
        <v>1978</v>
      </c>
      <c r="M424" s="4" t="str">
        <f t="shared" si="1"/>
        <v>Outstanding</v>
      </c>
      <c r="N424" s="13" t="s">
        <v>21</v>
      </c>
    </row>
    <row r="425" spans="1:14" ht="60" customHeight="1" x14ac:dyDescent="0.35">
      <c r="A425" s="11" t="s">
        <v>1979</v>
      </c>
      <c r="B425" s="1" t="s">
        <v>1980</v>
      </c>
      <c r="C425" s="2" t="s">
        <v>35</v>
      </c>
      <c r="D425" s="3" t="s">
        <v>1884</v>
      </c>
      <c r="E425" s="4" t="s">
        <v>18</v>
      </c>
      <c r="F425" s="4" t="s">
        <v>19</v>
      </c>
      <c r="G425" s="4" t="s">
        <v>20</v>
      </c>
      <c r="H425" s="4" t="s">
        <v>21</v>
      </c>
      <c r="I425" s="5" t="s">
        <v>21</v>
      </c>
      <c r="J425" s="1" t="s">
        <v>1981</v>
      </c>
      <c r="K425" s="1" t="s">
        <v>1447</v>
      </c>
      <c r="L425" s="1" t="s">
        <v>1982</v>
      </c>
      <c r="M425" s="4" t="str">
        <f t="shared" si="1"/>
        <v>Outstanding</v>
      </c>
      <c r="N425" s="13" t="s">
        <v>21</v>
      </c>
    </row>
    <row r="426" spans="1:14" ht="60" customHeight="1" x14ac:dyDescent="0.35">
      <c r="A426" s="11" t="s">
        <v>1983</v>
      </c>
      <c r="B426" s="1" t="s">
        <v>1984</v>
      </c>
      <c r="C426" s="2" t="s">
        <v>35</v>
      </c>
      <c r="D426" s="3" t="s">
        <v>1884</v>
      </c>
      <c r="E426" s="4" t="s">
        <v>18</v>
      </c>
      <c r="F426" s="4" t="s">
        <v>19</v>
      </c>
      <c r="G426" s="4" t="s">
        <v>20</v>
      </c>
      <c r="H426" s="4" t="s">
        <v>21</v>
      </c>
      <c r="I426" s="5" t="s">
        <v>21</v>
      </c>
      <c r="J426" s="1" t="s">
        <v>1985</v>
      </c>
      <c r="K426" s="1" t="s">
        <v>1452</v>
      </c>
      <c r="L426" s="1" t="s">
        <v>1986</v>
      </c>
      <c r="M426" s="4" t="str">
        <f t="shared" si="1"/>
        <v>Outstanding</v>
      </c>
      <c r="N426" s="13" t="s">
        <v>21</v>
      </c>
    </row>
    <row r="427" spans="1:14" ht="60" customHeight="1" x14ac:dyDescent="0.35">
      <c r="A427" s="11" t="s">
        <v>1987</v>
      </c>
      <c r="B427" s="1" t="s">
        <v>1988</v>
      </c>
      <c r="C427" s="2" t="s">
        <v>35</v>
      </c>
      <c r="D427" s="3" t="s">
        <v>1884</v>
      </c>
      <c r="E427" s="4" t="s">
        <v>18</v>
      </c>
      <c r="F427" s="4" t="s">
        <v>19</v>
      </c>
      <c r="G427" s="4" t="s">
        <v>20</v>
      </c>
      <c r="H427" s="4" t="s">
        <v>21</v>
      </c>
      <c r="I427" s="5" t="s">
        <v>21</v>
      </c>
      <c r="J427" s="1" t="s">
        <v>1989</v>
      </c>
      <c r="K427" s="1" t="s">
        <v>1457</v>
      </c>
      <c r="L427" s="1" t="s">
        <v>1990</v>
      </c>
      <c r="M427" s="4" t="str">
        <f t="shared" si="1"/>
        <v>Outstanding</v>
      </c>
      <c r="N427" s="13" t="s">
        <v>21</v>
      </c>
    </row>
    <row r="428" spans="1:14" ht="60" customHeight="1" x14ac:dyDescent="0.35">
      <c r="A428" s="11" t="s">
        <v>1991</v>
      </c>
      <c r="B428" s="1" t="s">
        <v>1992</v>
      </c>
      <c r="C428" s="2" t="s">
        <v>35</v>
      </c>
      <c r="D428" s="3" t="s">
        <v>1884</v>
      </c>
      <c r="E428" s="4" t="s">
        <v>18</v>
      </c>
      <c r="F428" s="4" t="s">
        <v>19</v>
      </c>
      <c r="G428" s="4" t="s">
        <v>20</v>
      </c>
      <c r="H428" s="4" t="s">
        <v>21</v>
      </c>
      <c r="I428" s="5" t="s">
        <v>21</v>
      </c>
      <c r="J428" s="1" t="s">
        <v>1993</v>
      </c>
      <c r="K428" s="1" t="s">
        <v>1462</v>
      </c>
      <c r="L428" s="1" t="s">
        <v>1994</v>
      </c>
      <c r="M428" s="4" t="str">
        <f t="shared" si="1"/>
        <v>Outstanding</v>
      </c>
      <c r="N428" s="13" t="s">
        <v>21</v>
      </c>
    </row>
    <row r="429" spans="1:14" ht="60" customHeight="1" x14ac:dyDescent="0.35">
      <c r="A429" s="11" t="s">
        <v>1995</v>
      </c>
      <c r="B429" s="1" t="s">
        <v>1996</v>
      </c>
      <c r="C429" s="2" t="s">
        <v>35</v>
      </c>
      <c r="D429" s="3" t="s">
        <v>1884</v>
      </c>
      <c r="E429" s="4" t="s">
        <v>18</v>
      </c>
      <c r="F429" s="4" t="s">
        <v>19</v>
      </c>
      <c r="G429" s="4" t="s">
        <v>20</v>
      </c>
      <c r="H429" s="4" t="s">
        <v>21</v>
      </c>
      <c r="I429" s="5" t="s">
        <v>21</v>
      </c>
      <c r="J429" s="1" t="s">
        <v>1997</v>
      </c>
      <c r="K429" s="1" t="s">
        <v>1467</v>
      </c>
      <c r="L429" s="1" t="s">
        <v>1998</v>
      </c>
      <c r="M429" s="4" t="str">
        <f t="shared" si="1"/>
        <v>Outstanding</v>
      </c>
      <c r="N429" s="13" t="s">
        <v>21</v>
      </c>
    </row>
    <row r="430" spans="1:14" ht="60" customHeight="1" x14ac:dyDescent="0.35">
      <c r="A430" s="11" t="s">
        <v>1999</v>
      </c>
      <c r="B430" s="1" t="s">
        <v>2000</v>
      </c>
      <c r="C430" s="2" t="s">
        <v>35</v>
      </c>
      <c r="D430" s="3" t="s">
        <v>1884</v>
      </c>
      <c r="E430" s="4" t="s">
        <v>18</v>
      </c>
      <c r="F430" s="4" t="s">
        <v>19</v>
      </c>
      <c r="G430" s="4" t="s">
        <v>20</v>
      </c>
      <c r="H430" s="4" t="s">
        <v>21</v>
      </c>
      <c r="I430" s="5" t="s">
        <v>21</v>
      </c>
      <c r="J430" s="1" t="s">
        <v>2001</v>
      </c>
      <c r="K430" s="1" t="s">
        <v>1477</v>
      </c>
      <c r="L430" s="1" t="s">
        <v>2002</v>
      </c>
      <c r="M430" s="4" t="str">
        <f t="shared" si="1"/>
        <v>Outstanding</v>
      </c>
      <c r="N430" s="13" t="s">
        <v>21</v>
      </c>
    </row>
    <row r="431" spans="1:14" ht="60" customHeight="1" x14ac:dyDescent="0.35">
      <c r="A431" s="11" t="s">
        <v>2003</v>
      </c>
      <c r="B431" s="1" t="s">
        <v>2004</v>
      </c>
      <c r="C431" s="2" t="s">
        <v>35</v>
      </c>
      <c r="D431" s="3" t="s">
        <v>1884</v>
      </c>
      <c r="E431" s="4" t="s">
        <v>18</v>
      </c>
      <c r="F431" s="4" t="s">
        <v>19</v>
      </c>
      <c r="G431" s="4" t="s">
        <v>20</v>
      </c>
      <c r="H431" s="4" t="s">
        <v>21</v>
      </c>
      <c r="I431" s="5" t="s">
        <v>21</v>
      </c>
      <c r="J431" s="1" t="s">
        <v>2005</v>
      </c>
      <c r="K431" s="1" t="s">
        <v>1482</v>
      </c>
      <c r="L431" s="1" t="s">
        <v>2006</v>
      </c>
      <c r="M431" s="4" t="str">
        <f t="shared" si="1"/>
        <v>Outstanding</v>
      </c>
      <c r="N431" s="13" t="s">
        <v>21</v>
      </c>
    </row>
    <row r="432" spans="1:14" ht="60" customHeight="1" x14ac:dyDescent="0.35">
      <c r="A432" s="11" t="s">
        <v>2007</v>
      </c>
      <c r="B432" s="1" t="s">
        <v>2008</v>
      </c>
      <c r="C432" s="2" t="s">
        <v>35</v>
      </c>
      <c r="D432" s="3" t="s">
        <v>1884</v>
      </c>
      <c r="E432" s="4" t="s">
        <v>18</v>
      </c>
      <c r="F432" s="4" t="s">
        <v>19</v>
      </c>
      <c r="G432" s="4" t="s">
        <v>20</v>
      </c>
      <c r="H432" s="4" t="s">
        <v>21</v>
      </c>
      <c r="I432" s="5" t="s">
        <v>21</v>
      </c>
      <c r="J432" s="1" t="s">
        <v>2009</v>
      </c>
      <c r="K432" s="1" t="s">
        <v>1487</v>
      </c>
      <c r="L432" s="1" t="s">
        <v>2010</v>
      </c>
      <c r="M432" s="4" t="str">
        <f t="shared" si="1"/>
        <v>Outstanding</v>
      </c>
      <c r="N432" s="13" t="s">
        <v>21</v>
      </c>
    </row>
    <row r="433" spans="1:14" ht="60" customHeight="1" x14ac:dyDescent="0.35">
      <c r="A433" s="11" t="s">
        <v>2011</v>
      </c>
      <c r="B433" s="1" t="s">
        <v>2012</v>
      </c>
      <c r="C433" s="2" t="s">
        <v>35</v>
      </c>
      <c r="D433" s="3" t="s">
        <v>1884</v>
      </c>
      <c r="E433" s="4" t="s">
        <v>18</v>
      </c>
      <c r="F433" s="4" t="s">
        <v>19</v>
      </c>
      <c r="G433" s="4" t="s">
        <v>20</v>
      </c>
      <c r="H433" s="4" t="s">
        <v>21</v>
      </c>
      <c r="I433" s="5" t="s">
        <v>21</v>
      </c>
      <c r="J433" s="1" t="s">
        <v>2013</v>
      </c>
      <c r="K433" s="1" t="s">
        <v>1492</v>
      </c>
      <c r="L433" s="1" t="s">
        <v>2014</v>
      </c>
      <c r="M433" s="4" t="str">
        <f t="shared" si="1"/>
        <v>Outstanding</v>
      </c>
      <c r="N433" s="13" t="s">
        <v>21</v>
      </c>
    </row>
    <row r="434" spans="1:14" ht="60" customHeight="1" x14ac:dyDescent="0.35">
      <c r="A434" s="11" t="s">
        <v>2015</v>
      </c>
      <c r="B434" s="1" t="s">
        <v>2016</v>
      </c>
      <c r="C434" s="2" t="s">
        <v>35</v>
      </c>
      <c r="D434" s="3" t="s">
        <v>2017</v>
      </c>
      <c r="E434" s="4" t="s">
        <v>18</v>
      </c>
      <c r="F434" s="4" t="s">
        <v>19</v>
      </c>
      <c r="G434" s="4" t="s">
        <v>20</v>
      </c>
      <c r="H434" s="4" t="s">
        <v>21</v>
      </c>
      <c r="I434" s="5" t="s">
        <v>21</v>
      </c>
      <c r="J434" s="1" t="s">
        <v>2018</v>
      </c>
      <c r="K434" s="1" t="s">
        <v>2019</v>
      </c>
      <c r="L434" s="1" t="s">
        <v>2020</v>
      </c>
      <c r="M434" s="4" t="str">
        <f t="shared" si="1"/>
        <v>Outstanding</v>
      </c>
      <c r="N434" s="13" t="s">
        <v>21</v>
      </c>
    </row>
    <row r="435" spans="1:14" ht="60" customHeight="1" x14ac:dyDescent="0.35">
      <c r="A435" s="11" t="s">
        <v>2021</v>
      </c>
      <c r="B435" s="1" t="s">
        <v>2022</v>
      </c>
      <c r="C435" s="2" t="s">
        <v>35</v>
      </c>
      <c r="D435" s="3" t="s">
        <v>2017</v>
      </c>
      <c r="E435" s="4" t="s">
        <v>18</v>
      </c>
      <c r="F435" s="4" t="s">
        <v>19</v>
      </c>
      <c r="G435" s="4" t="s">
        <v>20</v>
      </c>
      <c r="H435" s="4" t="s">
        <v>21</v>
      </c>
      <c r="I435" s="5" t="s">
        <v>21</v>
      </c>
      <c r="J435" s="1" t="s">
        <v>2023</v>
      </c>
      <c r="K435" s="1" t="s">
        <v>2024</v>
      </c>
      <c r="L435" s="1" t="s">
        <v>2025</v>
      </c>
      <c r="M435" s="4" t="str">
        <f t="shared" si="1"/>
        <v>Outstanding</v>
      </c>
      <c r="N435" s="13" t="s">
        <v>21</v>
      </c>
    </row>
    <row r="436" spans="1:14" ht="60" customHeight="1" x14ac:dyDescent="0.35">
      <c r="A436" s="11" t="s">
        <v>2026</v>
      </c>
      <c r="B436" s="1" t="s">
        <v>2027</v>
      </c>
      <c r="C436" s="2" t="s">
        <v>35</v>
      </c>
      <c r="D436" s="3" t="s">
        <v>2017</v>
      </c>
      <c r="E436" s="4" t="s">
        <v>18</v>
      </c>
      <c r="F436" s="4" t="s">
        <v>19</v>
      </c>
      <c r="G436" s="4" t="s">
        <v>20</v>
      </c>
      <c r="H436" s="4" t="s">
        <v>21</v>
      </c>
      <c r="I436" s="5" t="s">
        <v>21</v>
      </c>
      <c r="J436" s="1" t="s">
        <v>2028</v>
      </c>
      <c r="K436" s="1" t="s">
        <v>2029</v>
      </c>
      <c r="L436" s="1" t="s">
        <v>2030</v>
      </c>
      <c r="M436" s="4" t="str">
        <f t="shared" si="1"/>
        <v>Outstanding</v>
      </c>
      <c r="N436" s="13" t="s">
        <v>21</v>
      </c>
    </row>
    <row r="437" spans="1:14" ht="60" customHeight="1" x14ac:dyDescent="0.35">
      <c r="A437" s="11" t="s">
        <v>2031</v>
      </c>
      <c r="B437" s="1" t="s">
        <v>2032</v>
      </c>
      <c r="C437" s="2" t="s">
        <v>35</v>
      </c>
      <c r="D437" s="3" t="s">
        <v>2017</v>
      </c>
      <c r="E437" s="4" t="s">
        <v>18</v>
      </c>
      <c r="F437" s="4" t="s">
        <v>19</v>
      </c>
      <c r="G437" s="4" t="s">
        <v>20</v>
      </c>
      <c r="H437" s="4" t="s">
        <v>21</v>
      </c>
      <c r="I437" s="5" t="s">
        <v>21</v>
      </c>
      <c r="J437" s="1" t="s">
        <v>2033</v>
      </c>
      <c r="K437" s="1" t="s">
        <v>2034</v>
      </c>
      <c r="L437" s="1" t="s">
        <v>2035</v>
      </c>
      <c r="M437" s="4" t="str">
        <f t="shared" si="1"/>
        <v>Outstanding</v>
      </c>
      <c r="N437" s="13" t="s">
        <v>21</v>
      </c>
    </row>
    <row r="438" spans="1:14" ht="60" customHeight="1" x14ac:dyDescent="0.35">
      <c r="A438" s="11" t="s">
        <v>2036</v>
      </c>
      <c r="B438" s="1" t="s">
        <v>2037</v>
      </c>
      <c r="C438" s="2" t="s">
        <v>35</v>
      </c>
      <c r="D438" s="3" t="s">
        <v>2017</v>
      </c>
      <c r="E438" s="4" t="s">
        <v>18</v>
      </c>
      <c r="F438" s="4" t="s">
        <v>19</v>
      </c>
      <c r="G438" s="4" t="s">
        <v>20</v>
      </c>
      <c r="H438" s="4" t="s">
        <v>21</v>
      </c>
      <c r="I438" s="5" t="s">
        <v>21</v>
      </c>
      <c r="J438" s="1" t="s">
        <v>2038</v>
      </c>
      <c r="K438" s="1" t="s">
        <v>2039</v>
      </c>
      <c r="L438" s="1" t="s">
        <v>2040</v>
      </c>
      <c r="M438" s="4" t="str">
        <f t="shared" si="1"/>
        <v>Outstanding</v>
      </c>
      <c r="N438" s="13" t="s">
        <v>21</v>
      </c>
    </row>
    <row r="439" spans="1:14" ht="60" customHeight="1" x14ac:dyDescent="0.35">
      <c r="A439" s="11" t="s">
        <v>2041</v>
      </c>
      <c r="B439" s="1" t="s">
        <v>2042</v>
      </c>
      <c r="C439" s="2" t="s">
        <v>35</v>
      </c>
      <c r="D439" s="3" t="s">
        <v>2017</v>
      </c>
      <c r="E439" s="4" t="s">
        <v>18</v>
      </c>
      <c r="F439" s="4" t="s">
        <v>19</v>
      </c>
      <c r="G439" s="4" t="s">
        <v>20</v>
      </c>
      <c r="H439" s="4" t="s">
        <v>21</v>
      </c>
      <c r="I439" s="5" t="s">
        <v>21</v>
      </c>
      <c r="J439" s="1" t="s">
        <v>2043</v>
      </c>
      <c r="K439" s="1" t="s">
        <v>2044</v>
      </c>
      <c r="L439" s="1" t="s">
        <v>2045</v>
      </c>
      <c r="M439" s="4" t="str">
        <f t="shared" si="1"/>
        <v>Outstanding</v>
      </c>
      <c r="N439" s="13" t="s">
        <v>21</v>
      </c>
    </row>
    <row r="440" spans="1:14" ht="60" customHeight="1" x14ac:dyDescent="0.35">
      <c r="A440" s="11" t="s">
        <v>2046</v>
      </c>
      <c r="B440" s="1" t="s">
        <v>2047</v>
      </c>
      <c r="C440" s="2" t="s">
        <v>35</v>
      </c>
      <c r="D440" s="3" t="s">
        <v>2017</v>
      </c>
      <c r="E440" s="4" t="s">
        <v>18</v>
      </c>
      <c r="F440" s="4" t="s">
        <v>19</v>
      </c>
      <c r="G440" s="4" t="s">
        <v>20</v>
      </c>
      <c r="H440" s="4" t="s">
        <v>21</v>
      </c>
      <c r="I440" s="5" t="s">
        <v>21</v>
      </c>
      <c r="J440" s="1" t="s">
        <v>2048</v>
      </c>
      <c r="K440" s="1" t="s">
        <v>2049</v>
      </c>
      <c r="L440" s="1" t="s">
        <v>2050</v>
      </c>
      <c r="M440" s="4" t="str">
        <f t="shared" si="1"/>
        <v>Outstanding</v>
      </c>
      <c r="N440" s="13" t="s">
        <v>21</v>
      </c>
    </row>
    <row r="441" spans="1:14" ht="60" customHeight="1" x14ac:dyDescent="0.35">
      <c r="A441" s="11" t="s">
        <v>2051</v>
      </c>
      <c r="B441" s="1" t="s">
        <v>2052</v>
      </c>
      <c r="C441" s="2" t="s">
        <v>35</v>
      </c>
      <c r="D441" s="3" t="s">
        <v>2017</v>
      </c>
      <c r="E441" s="4" t="s">
        <v>18</v>
      </c>
      <c r="F441" s="4" t="s">
        <v>19</v>
      </c>
      <c r="G441" s="4" t="s">
        <v>20</v>
      </c>
      <c r="H441" s="4" t="s">
        <v>21</v>
      </c>
      <c r="I441" s="5" t="s">
        <v>21</v>
      </c>
      <c r="J441" s="1" t="s">
        <v>2053</v>
      </c>
      <c r="K441" s="1" t="s">
        <v>2054</v>
      </c>
      <c r="L441" s="1" t="s">
        <v>2055</v>
      </c>
      <c r="M441" s="4" t="str">
        <f t="shared" si="1"/>
        <v>Outstanding</v>
      </c>
      <c r="N441" s="13" t="s">
        <v>21</v>
      </c>
    </row>
    <row r="442" spans="1:14" ht="60" customHeight="1" x14ac:dyDescent="0.35">
      <c r="A442" s="11" t="s">
        <v>2056</v>
      </c>
      <c r="B442" s="1" t="s">
        <v>2057</v>
      </c>
      <c r="C442" s="2" t="s">
        <v>35</v>
      </c>
      <c r="D442" s="3" t="s">
        <v>2017</v>
      </c>
      <c r="E442" s="4" t="s">
        <v>18</v>
      </c>
      <c r="F442" s="4" t="s">
        <v>19</v>
      </c>
      <c r="G442" s="4" t="s">
        <v>20</v>
      </c>
      <c r="H442" s="4" t="s">
        <v>21</v>
      </c>
      <c r="I442" s="5" t="s">
        <v>21</v>
      </c>
      <c r="J442" s="1" t="s">
        <v>2058</v>
      </c>
      <c r="K442" s="1" t="s">
        <v>2059</v>
      </c>
      <c r="L442" s="1" t="s">
        <v>2060</v>
      </c>
      <c r="M442" s="4" t="str">
        <f t="shared" si="1"/>
        <v>Outstanding</v>
      </c>
      <c r="N442" s="13" t="s">
        <v>21</v>
      </c>
    </row>
    <row r="443" spans="1:14" ht="60" customHeight="1" x14ac:dyDescent="0.35">
      <c r="A443" s="11" t="s">
        <v>2061</v>
      </c>
      <c r="B443" s="1" t="s">
        <v>2062</v>
      </c>
      <c r="C443" s="2" t="s">
        <v>35</v>
      </c>
      <c r="D443" s="3" t="s">
        <v>2017</v>
      </c>
      <c r="E443" s="4" t="s">
        <v>18</v>
      </c>
      <c r="F443" s="4" t="s">
        <v>19</v>
      </c>
      <c r="G443" s="4" t="s">
        <v>20</v>
      </c>
      <c r="H443" s="4" t="s">
        <v>21</v>
      </c>
      <c r="I443" s="5" t="s">
        <v>21</v>
      </c>
      <c r="J443" s="1" t="s">
        <v>2063</v>
      </c>
      <c r="K443" s="1" t="s">
        <v>2064</v>
      </c>
      <c r="L443" s="1" t="s">
        <v>2065</v>
      </c>
      <c r="M443" s="4" t="str">
        <f t="shared" si="1"/>
        <v>Outstanding</v>
      </c>
      <c r="N443" s="13" t="s">
        <v>21</v>
      </c>
    </row>
    <row r="444" spans="1:14" ht="60" customHeight="1" x14ac:dyDescent="0.35">
      <c r="A444" s="11" t="s">
        <v>2066</v>
      </c>
      <c r="B444" s="1" t="s">
        <v>2067</v>
      </c>
      <c r="C444" s="2" t="s">
        <v>35</v>
      </c>
      <c r="D444" s="3" t="s">
        <v>2017</v>
      </c>
      <c r="E444" s="4" t="s">
        <v>18</v>
      </c>
      <c r="F444" s="4" t="s">
        <v>19</v>
      </c>
      <c r="G444" s="4" t="s">
        <v>20</v>
      </c>
      <c r="H444" s="4" t="s">
        <v>21</v>
      </c>
      <c r="I444" s="5" t="s">
        <v>21</v>
      </c>
      <c r="J444" s="1" t="s">
        <v>2068</v>
      </c>
      <c r="K444" s="1" t="s">
        <v>2069</v>
      </c>
      <c r="L444" s="1" t="s">
        <v>2070</v>
      </c>
      <c r="M444" s="4" t="str">
        <f t="shared" si="1"/>
        <v>Outstanding</v>
      </c>
      <c r="N444" s="13" t="s">
        <v>21</v>
      </c>
    </row>
    <row r="445" spans="1:14" ht="60" customHeight="1" x14ac:dyDescent="0.35">
      <c r="A445" s="11" t="s">
        <v>2071</v>
      </c>
      <c r="B445" s="1" t="s">
        <v>2072</v>
      </c>
      <c r="C445" s="2" t="s">
        <v>35</v>
      </c>
      <c r="D445" s="3" t="s">
        <v>2017</v>
      </c>
      <c r="E445" s="4" t="s">
        <v>18</v>
      </c>
      <c r="F445" s="4" t="s">
        <v>19</v>
      </c>
      <c r="G445" s="4" t="s">
        <v>20</v>
      </c>
      <c r="H445" s="4" t="s">
        <v>21</v>
      </c>
      <c r="I445" s="5" t="s">
        <v>21</v>
      </c>
      <c r="J445" s="1" t="s">
        <v>2073</v>
      </c>
      <c r="K445" s="1" t="s">
        <v>2074</v>
      </c>
      <c r="L445" s="1" t="s">
        <v>2075</v>
      </c>
      <c r="M445" s="4" t="str">
        <f t="shared" si="1"/>
        <v>Outstanding</v>
      </c>
      <c r="N445" s="13" t="s">
        <v>21</v>
      </c>
    </row>
    <row r="446" spans="1:14" ht="60" customHeight="1" x14ac:dyDescent="0.35">
      <c r="A446" s="11" t="s">
        <v>2076</v>
      </c>
      <c r="B446" s="1" t="s">
        <v>2077</v>
      </c>
      <c r="C446" s="2" t="s">
        <v>35</v>
      </c>
      <c r="D446" s="3" t="s">
        <v>2017</v>
      </c>
      <c r="E446" s="4" t="s">
        <v>18</v>
      </c>
      <c r="F446" s="4" t="s">
        <v>19</v>
      </c>
      <c r="G446" s="4" t="s">
        <v>20</v>
      </c>
      <c r="H446" s="4" t="s">
        <v>21</v>
      </c>
      <c r="I446" s="5" t="s">
        <v>21</v>
      </c>
      <c r="J446" s="1" t="s">
        <v>2078</v>
      </c>
      <c r="K446" s="1" t="s">
        <v>2079</v>
      </c>
      <c r="L446" s="1" t="s">
        <v>2080</v>
      </c>
      <c r="M446" s="4" t="str">
        <f t="shared" si="1"/>
        <v>Outstanding</v>
      </c>
      <c r="N446" s="13" t="s">
        <v>21</v>
      </c>
    </row>
    <row r="447" spans="1:14" ht="60" customHeight="1" x14ac:dyDescent="0.35">
      <c r="A447" s="11" t="s">
        <v>2081</v>
      </c>
      <c r="B447" s="1" t="s">
        <v>2082</v>
      </c>
      <c r="C447" s="2" t="s">
        <v>35</v>
      </c>
      <c r="D447" s="3" t="s">
        <v>2017</v>
      </c>
      <c r="E447" s="4" t="s">
        <v>18</v>
      </c>
      <c r="F447" s="4" t="s">
        <v>19</v>
      </c>
      <c r="G447" s="4" t="s">
        <v>20</v>
      </c>
      <c r="H447" s="4" t="s">
        <v>21</v>
      </c>
      <c r="I447" s="5" t="s">
        <v>21</v>
      </c>
      <c r="J447" s="1" t="s">
        <v>2083</v>
      </c>
      <c r="K447" s="1" t="s">
        <v>2084</v>
      </c>
      <c r="L447" s="1" t="s">
        <v>2085</v>
      </c>
      <c r="M447" s="4" t="str">
        <f t="shared" si="1"/>
        <v>Outstanding</v>
      </c>
      <c r="N447" s="13" t="s">
        <v>21</v>
      </c>
    </row>
    <row r="448" spans="1:14" ht="60" customHeight="1" x14ac:dyDescent="0.35">
      <c r="A448" s="11" t="s">
        <v>2086</v>
      </c>
      <c r="B448" s="1" t="s">
        <v>2087</v>
      </c>
      <c r="C448" s="2" t="s">
        <v>35</v>
      </c>
      <c r="D448" s="3" t="s">
        <v>2017</v>
      </c>
      <c r="E448" s="4" t="s">
        <v>18</v>
      </c>
      <c r="F448" s="4" t="s">
        <v>19</v>
      </c>
      <c r="G448" s="4" t="s">
        <v>20</v>
      </c>
      <c r="H448" s="4" t="s">
        <v>21</v>
      </c>
      <c r="I448" s="5" t="s">
        <v>21</v>
      </c>
      <c r="J448" s="1" t="s">
        <v>2088</v>
      </c>
      <c r="K448" s="1" t="s">
        <v>2089</v>
      </c>
      <c r="L448" s="1" t="s">
        <v>2090</v>
      </c>
      <c r="M448" s="4" t="str">
        <f t="shared" si="1"/>
        <v>Outstanding</v>
      </c>
      <c r="N448" s="13" t="s">
        <v>21</v>
      </c>
    </row>
    <row r="449" spans="1:14" ht="60" customHeight="1" x14ac:dyDescent="0.35">
      <c r="A449" s="11" t="s">
        <v>2091</v>
      </c>
      <c r="B449" s="1" t="s">
        <v>2092</v>
      </c>
      <c r="C449" s="2" t="s">
        <v>35</v>
      </c>
      <c r="D449" s="3" t="s">
        <v>2017</v>
      </c>
      <c r="E449" s="4" t="s">
        <v>18</v>
      </c>
      <c r="F449" s="4" t="s">
        <v>19</v>
      </c>
      <c r="G449" s="4" t="s">
        <v>20</v>
      </c>
      <c r="H449" s="4" t="s">
        <v>21</v>
      </c>
      <c r="I449" s="5" t="s">
        <v>21</v>
      </c>
      <c r="J449" s="1" t="s">
        <v>2093</v>
      </c>
      <c r="K449" s="1" t="s">
        <v>1437</v>
      </c>
      <c r="L449" s="1" t="s">
        <v>2094</v>
      </c>
      <c r="M449" s="4" t="str">
        <f t="shared" si="1"/>
        <v>Outstanding</v>
      </c>
      <c r="N449" s="13" t="s">
        <v>21</v>
      </c>
    </row>
    <row r="450" spans="1:14" ht="60" customHeight="1" x14ac:dyDescent="0.35">
      <c r="A450" s="11" t="s">
        <v>2095</v>
      </c>
      <c r="B450" s="1" t="s">
        <v>2096</v>
      </c>
      <c r="C450" s="2" t="s">
        <v>35</v>
      </c>
      <c r="D450" s="3" t="s">
        <v>2017</v>
      </c>
      <c r="E450" s="4" t="s">
        <v>18</v>
      </c>
      <c r="F450" s="4" t="s">
        <v>19</v>
      </c>
      <c r="G450" s="4" t="s">
        <v>20</v>
      </c>
      <c r="H450" s="4" t="s">
        <v>21</v>
      </c>
      <c r="I450" s="5" t="s">
        <v>21</v>
      </c>
      <c r="J450" s="1" t="s">
        <v>2097</v>
      </c>
      <c r="K450" s="1" t="s">
        <v>2098</v>
      </c>
      <c r="L450" s="1" t="s">
        <v>2099</v>
      </c>
      <c r="M450" s="4" t="str">
        <f t="shared" si="1"/>
        <v>Outstanding</v>
      </c>
      <c r="N450" s="13" t="s">
        <v>21</v>
      </c>
    </row>
    <row r="451" spans="1:14" ht="60" customHeight="1" x14ac:dyDescent="0.35">
      <c r="A451" s="11" t="s">
        <v>2100</v>
      </c>
      <c r="B451" s="1" t="s">
        <v>2101</v>
      </c>
      <c r="C451" s="2" t="s">
        <v>35</v>
      </c>
      <c r="D451" s="3" t="s">
        <v>2017</v>
      </c>
      <c r="E451" s="4" t="s">
        <v>18</v>
      </c>
      <c r="F451" s="4" t="s">
        <v>19</v>
      </c>
      <c r="G451" s="4" t="s">
        <v>20</v>
      </c>
      <c r="H451" s="4" t="s">
        <v>21</v>
      </c>
      <c r="I451" s="5" t="s">
        <v>21</v>
      </c>
      <c r="J451" s="1" t="s">
        <v>2102</v>
      </c>
      <c r="K451" s="1" t="s">
        <v>2103</v>
      </c>
      <c r="L451" s="1" t="s">
        <v>2104</v>
      </c>
      <c r="M451" s="4" t="str">
        <f t="shared" si="1"/>
        <v>Outstanding</v>
      </c>
      <c r="N451" s="13" t="s">
        <v>21</v>
      </c>
    </row>
    <row r="452" spans="1:14" ht="60" customHeight="1" x14ac:dyDescent="0.35">
      <c r="A452" s="11" t="s">
        <v>2105</v>
      </c>
      <c r="B452" s="1" t="s">
        <v>2106</v>
      </c>
      <c r="C452" s="2" t="s">
        <v>35</v>
      </c>
      <c r="D452" s="3" t="s">
        <v>2017</v>
      </c>
      <c r="E452" s="4" t="s">
        <v>18</v>
      </c>
      <c r="F452" s="4" t="s">
        <v>19</v>
      </c>
      <c r="G452" s="4" t="s">
        <v>20</v>
      </c>
      <c r="H452" s="4" t="s">
        <v>21</v>
      </c>
      <c r="I452" s="5" t="s">
        <v>21</v>
      </c>
      <c r="J452" s="1" t="s">
        <v>2107</v>
      </c>
      <c r="K452" s="1" t="s">
        <v>2108</v>
      </c>
      <c r="L452" s="1" t="s">
        <v>2109</v>
      </c>
      <c r="M452" s="4" t="str">
        <f t="shared" si="1"/>
        <v>Outstanding</v>
      </c>
      <c r="N452" s="13" t="s">
        <v>21</v>
      </c>
    </row>
    <row r="453" spans="1:14" ht="60" customHeight="1" x14ac:dyDescent="0.35">
      <c r="A453" s="11" t="s">
        <v>2110</v>
      </c>
      <c r="B453" s="1" t="s">
        <v>2111</v>
      </c>
      <c r="C453" s="2" t="s">
        <v>35</v>
      </c>
      <c r="D453" s="3" t="s">
        <v>2017</v>
      </c>
      <c r="E453" s="4" t="s">
        <v>18</v>
      </c>
      <c r="F453" s="4" t="s">
        <v>19</v>
      </c>
      <c r="G453" s="4" t="s">
        <v>20</v>
      </c>
      <c r="H453" s="4" t="s">
        <v>21</v>
      </c>
      <c r="I453" s="5" t="s">
        <v>21</v>
      </c>
      <c r="J453" s="1" t="s">
        <v>2112</v>
      </c>
      <c r="K453" s="1" t="s">
        <v>2113</v>
      </c>
      <c r="L453" s="1" t="s">
        <v>2114</v>
      </c>
      <c r="M453" s="4" t="str">
        <f t="shared" si="1"/>
        <v>Outstanding</v>
      </c>
      <c r="N453" s="13" t="s">
        <v>21</v>
      </c>
    </row>
    <row r="454" spans="1:14" ht="60" customHeight="1" x14ac:dyDescent="0.35">
      <c r="A454" s="11" t="s">
        <v>2115</v>
      </c>
      <c r="B454" s="1" t="s">
        <v>2116</v>
      </c>
      <c r="C454" s="2" t="s">
        <v>35</v>
      </c>
      <c r="D454" s="3" t="s">
        <v>2017</v>
      </c>
      <c r="E454" s="4" t="s">
        <v>18</v>
      </c>
      <c r="F454" s="4" t="s">
        <v>19</v>
      </c>
      <c r="G454" s="4" t="s">
        <v>20</v>
      </c>
      <c r="H454" s="4" t="s">
        <v>21</v>
      </c>
      <c r="I454" s="5" t="s">
        <v>21</v>
      </c>
      <c r="J454" s="1" t="s">
        <v>2117</v>
      </c>
      <c r="K454" s="1" t="s">
        <v>2118</v>
      </c>
      <c r="L454" s="1" t="s">
        <v>2119</v>
      </c>
      <c r="M454" s="4" t="str">
        <f t="shared" si="1"/>
        <v>Outstanding</v>
      </c>
      <c r="N454" s="13" t="s">
        <v>21</v>
      </c>
    </row>
    <row r="455" spans="1:14" ht="60" customHeight="1" x14ac:dyDescent="0.35">
      <c r="A455" s="11" t="s">
        <v>2120</v>
      </c>
      <c r="B455" s="1" t="s">
        <v>2121</v>
      </c>
      <c r="C455" s="2" t="s">
        <v>35</v>
      </c>
      <c r="D455" s="3" t="s">
        <v>2017</v>
      </c>
      <c r="E455" s="4" t="s">
        <v>18</v>
      </c>
      <c r="F455" s="4" t="s">
        <v>19</v>
      </c>
      <c r="G455" s="4" t="s">
        <v>20</v>
      </c>
      <c r="H455" s="4" t="s">
        <v>21</v>
      </c>
      <c r="I455" s="5" t="s">
        <v>21</v>
      </c>
      <c r="J455" s="1" t="s">
        <v>2122</v>
      </c>
      <c r="K455" s="1" t="s">
        <v>2123</v>
      </c>
      <c r="L455" s="1" t="s">
        <v>2124</v>
      </c>
      <c r="M455" s="4" t="str">
        <f t="shared" si="1"/>
        <v>Outstanding</v>
      </c>
      <c r="N455" s="13" t="s">
        <v>21</v>
      </c>
    </row>
    <row r="456" spans="1:14" ht="60" customHeight="1" x14ac:dyDescent="0.35">
      <c r="A456" s="11" t="s">
        <v>2125</v>
      </c>
      <c r="B456" s="1" t="s">
        <v>2126</v>
      </c>
      <c r="C456" s="2" t="s">
        <v>35</v>
      </c>
      <c r="D456" s="3" t="s">
        <v>2127</v>
      </c>
      <c r="E456" s="4" t="s">
        <v>18</v>
      </c>
      <c r="F456" s="4" t="s">
        <v>19</v>
      </c>
      <c r="G456" s="4" t="s">
        <v>20</v>
      </c>
      <c r="H456" s="4" t="s">
        <v>21</v>
      </c>
      <c r="I456" s="5" t="s">
        <v>21</v>
      </c>
      <c r="J456" s="1" t="s">
        <v>2128</v>
      </c>
      <c r="K456" s="1" t="s">
        <v>2129</v>
      </c>
      <c r="L456" s="1" t="s">
        <v>2130</v>
      </c>
      <c r="M456" s="4" t="str">
        <f t="shared" si="1"/>
        <v>Outstanding</v>
      </c>
      <c r="N456" s="13" t="s">
        <v>21</v>
      </c>
    </row>
    <row r="457" spans="1:14" ht="60" customHeight="1" x14ac:dyDescent="0.35">
      <c r="A457" s="11" t="s">
        <v>2131</v>
      </c>
      <c r="B457" s="1" t="s">
        <v>2132</v>
      </c>
      <c r="C457" s="2" t="s">
        <v>35</v>
      </c>
      <c r="D457" s="3" t="s">
        <v>2127</v>
      </c>
      <c r="E457" s="4" t="s">
        <v>18</v>
      </c>
      <c r="F457" s="4" t="s">
        <v>19</v>
      </c>
      <c r="G457" s="4" t="s">
        <v>20</v>
      </c>
      <c r="H457" s="4" t="s">
        <v>21</v>
      </c>
      <c r="I457" s="5" t="s">
        <v>21</v>
      </c>
      <c r="J457" s="1" t="s">
        <v>2133</v>
      </c>
      <c r="K457" s="1" t="s">
        <v>2134</v>
      </c>
      <c r="L457" s="1" t="s">
        <v>2135</v>
      </c>
      <c r="M457" s="4" t="str">
        <f t="shared" si="1"/>
        <v>Outstanding</v>
      </c>
      <c r="N457" s="13" t="s">
        <v>21</v>
      </c>
    </row>
    <row r="458" spans="1:14" ht="60" customHeight="1" x14ac:dyDescent="0.35">
      <c r="A458" s="11" t="s">
        <v>2136</v>
      </c>
      <c r="B458" s="1" t="s">
        <v>2137</v>
      </c>
      <c r="C458" s="2" t="s">
        <v>35</v>
      </c>
      <c r="D458" s="3" t="s">
        <v>2127</v>
      </c>
      <c r="E458" s="4" t="s">
        <v>18</v>
      </c>
      <c r="F458" s="4" t="s">
        <v>19</v>
      </c>
      <c r="G458" s="4" t="s">
        <v>20</v>
      </c>
      <c r="H458" s="4" t="s">
        <v>21</v>
      </c>
      <c r="I458" s="5" t="s">
        <v>21</v>
      </c>
      <c r="J458" s="1" t="s">
        <v>2138</v>
      </c>
      <c r="K458" s="1" t="s">
        <v>2139</v>
      </c>
      <c r="L458" s="1" t="s">
        <v>2140</v>
      </c>
      <c r="M458" s="4" t="str">
        <f t="shared" si="1"/>
        <v>Outstanding</v>
      </c>
      <c r="N458" s="13" t="s">
        <v>21</v>
      </c>
    </row>
    <row r="459" spans="1:14" ht="60" customHeight="1" x14ac:dyDescent="0.35">
      <c r="A459" s="11" t="s">
        <v>2141</v>
      </c>
      <c r="B459" s="1" t="s">
        <v>2142</v>
      </c>
      <c r="C459" s="2" t="s">
        <v>35</v>
      </c>
      <c r="D459" s="3" t="s">
        <v>2127</v>
      </c>
      <c r="E459" s="4" t="s">
        <v>18</v>
      </c>
      <c r="F459" s="4" t="s">
        <v>19</v>
      </c>
      <c r="G459" s="4" t="s">
        <v>20</v>
      </c>
      <c r="H459" s="4" t="s">
        <v>21</v>
      </c>
      <c r="I459" s="5" t="s">
        <v>21</v>
      </c>
      <c r="J459" s="1" t="s">
        <v>2143</v>
      </c>
      <c r="K459" s="1" t="s">
        <v>2144</v>
      </c>
      <c r="L459" s="1" t="s">
        <v>2145</v>
      </c>
      <c r="M459" s="4" t="str">
        <f t="shared" si="1"/>
        <v>Outstanding</v>
      </c>
      <c r="N459" s="13" t="s">
        <v>21</v>
      </c>
    </row>
    <row r="460" spans="1:14" ht="60" customHeight="1" x14ac:dyDescent="0.35">
      <c r="A460" s="11" t="s">
        <v>2146</v>
      </c>
      <c r="B460" s="1" t="s">
        <v>2147</v>
      </c>
      <c r="C460" s="2" t="s">
        <v>35</v>
      </c>
      <c r="D460" s="3" t="s">
        <v>2127</v>
      </c>
      <c r="E460" s="4" t="s">
        <v>18</v>
      </c>
      <c r="F460" s="4" t="s">
        <v>19</v>
      </c>
      <c r="G460" s="4" t="s">
        <v>20</v>
      </c>
      <c r="H460" s="4" t="s">
        <v>21</v>
      </c>
      <c r="I460" s="5" t="s">
        <v>21</v>
      </c>
      <c r="J460" s="1" t="s">
        <v>2148</v>
      </c>
      <c r="K460" s="1" t="s">
        <v>2149</v>
      </c>
      <c r="L460" s="1" t="s">
        <v>2150</v>
      </c>
      <c r="M460" s="4" t="str">
        <f t="shared" si="1"/>
        <v>Outstanding</v>
      </c>
      <c r="N460" s="13" t="s">
        <v>21</v>
      </c>
    </row>
    <row r="461" spans="1:14" ht="60" customHeight="1" x14ac:dyDescent="0.35">
      <c r="A461" s="11" t="s">
        <v>2151</v>
      </c>
      <c r="B461" s="1" t="s">
        <v>2152</v>
      </c>
      <c r="C461" s="2" t="s">
        <v>35</v>
      </c>
      <c r="D461" s="3" t="s">
        <v>2153</v>
      </c>
      <c r="E461" s="4" t="s">
        <v>18</v>
      </c>
      <c r="F461" s="4" t="s">
        <v>19</v>
      </c>
      <c r="G461" s="4" t="s">
        <v>20</v>
      </c>
      <c r="H461" s="4" t="s">
        <v>21</v>
      </c>
      <c r="I461" s="5" t="s">
        <v>21</v>
      </c>
      <c r="J461" s="1" t="s">
        <v>2154</v>
      </c>
      <c r="K461" s="1" t="s">
        <v>2155</v>
      </c>
      <c r="L461" s="1" t="s">
        <v>2156</v>
      </c>
      <c r="M461" s="4" t="str">
        <f t="shared" si="1"/>
        <v>Outstanding</v>
      </c>
      <c r="N461" s="13" t="s">
        <v>21</v>
      </c>
    </row>
    <row r="462" spans="1:14" ht="60" customHeight="1" x14ac:dyDescent="0.35">
      <c r="A462" s="11" t="s">
        <v>2157</v>
      </c>
      <c r="B462" s="1" t="s">
        <v>2158</v>
      </c>
      <c r="C462" s="2" t="s">
        <v>35</v>
      </c>
      <c r="D462" s="3" t="s">
        <v>2153</v>
      </c>
      <c r="E462" s="4" t="s">
        <v>18</v>
      </c>
      <c r="F462" s="4" t="s">
        <v>19</v>
      </c>
      <c r="G462" s="4" t="s">
        <v>20</v>
      </c>
      <c r="H462" s="4" t="s">
        <v>21</v>
      </c>
      <c r="I462" s="5" t="s">
        <v>21</v>
      </c>
      <c r="J462" s="1" t="s">
        <v>2159</v>
      </c>
      <c r="K462" s="1" t="s">
        <v>2160</v>
      </c>
      <c r="L462" s="1" t="s">
        <v>2161</v>
      </c>
      <c r="M462" s="4" t="str">
        <f t="shared" si="1"/>
        <v>Outstanding</v>
      </c>
      <c r="N462" s="13" t="s">
        <v>21</v>
      </c>
    </row>
    <row r="463" spans="1:14" ht="60" customHeight="1" x14ac:dyDescent="0.35">
      <c r="A463" s="11" t="s">
        <v>2162</v>
      </c>
      <c r="B463" s="1" t="s">
        <v>2163</v>
      </c>
      <c r="C463" s="2" t="s">
        <v>35</v>
      </c>
      <c r="D463" s="3" t="s">
        <v>2153</v>
      </c>
      <c r="E463" s="4" t="s">
        <v>18</v>
      </c>
      <c r="F463" s="4" t="s">
        <v>19</v>
      </c>
      <c r="G463" s="4" t="s">
        <v>20</v>
      </c>
      <c r="H463" s="4" t="s">
        <v>21</v>
      </c>
      <c r="I463" s="5" t="s">
        <v>21</v>
      </c>
      <c r="J463" s="1" t="s">
        <v>2164</v>
      </c>
      <c r="K463" s="1" t="s">
        <v>2165</v>
      </c>
      <c r="L463" s="1" t="s">
        <v>2166</v>
      </c>
      <c r="M463" s="4" t="str">
        <f t="shared" si="1"/>
        <v>Outstanding</v>
      </c>
      <c r="N463" s="13" t="s">
        <v>21</v>
      </c>
    </row>
    <row r="464" spans="1:14" ht="60" customHeight="1" x14ac:dyDescent="0.35">
      <c r="A464" s="11" t="s">
        <v>2167</v>
      </c>
      <c r="B464" s="1" t="s">
        <v>2168</v>
      </c>
      <c r="C464" s="2" t="s">
        <v>35</v>
      </c>
      <c r="D464" s="3" t="s">
        <v>2153</v>
      </c>
      <c r="E464" s="4" t="s">
        <v>18</v>
      </c>
      <c r="F464" s="4" t="s">
        <v>19</v>
      </c>
      <c r="G464" s="4" t="s">
        <v>20</v>
      </c>
      <c r="H464" s="4" t="s">
        <v>21</v>
      </c>
      <c r="I464" s="5" t="s">
        <v>21</v>
      </c>
      <c r="J464" s="1" t="s">
        <v>2169</v>
      </c>
      <c r="K464" s="1" t="s">
        <v>2170</v>
      </c>
      <c r="L464" s="1" t="s">
        <v>2171</v>
      </c>
      <c r="M464" s="4" t="str">
        <f t="shared" si="1"/>
        <v>Outstanding</v>
      </c>
      <c r="N464" s="13" t="s">
        <v>21</v>
      </c>
    </row>
    <row r="465" spans="1:14" ht="60" customHeight="1" x14ac:dyDescent="0.35">
      <c r="A465" s="11" t="s">
        <v>2172</v>
      </c>
      <c r="B465" s="1" t="s">
        <v>2173</v>
      </c>
      <c r="C465" s="2" t="s">
        <v>35</v>
      </c>
      <c r="D465" s="3" t="s">
        <v>2153</v>
      </c>
      <c r="E465" s="4" t="s">
        <v>18</v>
      </c>
      <c r="F465" s="4" t="s">
        <v>19</v>
      </c>
      <c r="G465" s="4" t="s">
        <v>20</v>
      </c>
      <c r="H465" s="4" t="s">
        <v>21</v>
      </c>
      <c r="I465" s="5" t="s">
        <v>21</v>
      </c>
      <c r="J465" s="1" t="s">
        <v>2159</v>
      </c>
      <c r="K465" s="1" t="s">
        <v>2174</v>
      </c>
      <c r="L465" s="1" t="s">
        <v>2175</v>
      </c>
      <c r="M465" s="4" t="str">
        <f t="shared" si="1"/>
        <v>Outstanding</v>
      </c>
      <c r="N465" s="13" t="s">
        <v>21</v>
      </c>
    </row>
    <row r="466" spans="1:14" ht="60" customHeight="1" x14ac:dyDescent="0.35">
      <c r="A466" s="11" t="s">
        <v>2176</v>
      </c>
      <c r="B466" s="1" t="s">
        <v>2177</v>
      </c>
      <c r="C466" s="2" t="s">
        <v>35</v>
      </c>
      <c r="D466" s="3" t="s">
        <v>2153</v>
      </c>
      <c r="E466" s="4" t="s">
        <v>18</v>
      </c>
      <c r="F466" s="4" t="s">
        <v>19</v>
      </c>
      <c r="G466" s="4" t="s">
        <v>20</v>
      </c>
      <c r="H466" s="4" t="s">
        <v>21</v>
      </c>
      <c r="I466" s="5" t="s">
        <v>21</v>
      </c>
      <c r="J466" s="1" t="s">
        <v>2159</v>
      </c>
      <c r="K466" s="1" t="s">
        <v>2178</v>
      </c>
      <c r="L466" s="1" t="s">
        <v>2179</v>
      </c>
      <c r="M466" s="4" t="str">
        <f t="shared" si="1"/>
        <v>Outstanding</v>
      </c>
      <c r="N466" s="13" t="s">
        <v>21</v>
      </c>
    </row>
    <row r="467" spans="1:14" ht="60" customHeight="1" x14ac:dyDescent="0.35">
      <c r="A467" s="11" t="s">
        <v>2180</v>
      </c>
      <c r="B467" s="1" t="s">
        <v>2181</v>
      </c>
      <c r="C467" s="2" t="s">
        <v>35</v>
      </c>
      <c r="D467" s="3" t="s">
        <v>2153</v>
      </c>
      <c r="E467" s="4" t="s">
        <v>18</v>
      </c>
      <c r="F467" s="4" t="s">
        <v>19</v>
      </c>
      <c r="G467" s="4" t="s">
        <v>20</v>
      </c>
      <c r="H467" s="4" t="s">
        <v>21</v>
      </c>
      <c r="I467" s="5" t="s">
        <v>21</v>
      </c>
      <c r="J467" s="1" t="s">
        <v>2182</v>
      </c>
      <c r="K467" s="1" t="s">
        <v>2183</v>
      </c>
      <c r="L467" s="1" t="s">
        <v>2184</v>
      </c>
      <c r="M467" s="4" t="str">
        <f t="shared" si="1"/>
        <v>Outstanding</v>
      </c>
      <c r="N467" s="13" t="s">
        <v>21</v>
      </c>
    </row>
    <row r="468" spans="1:14" ht="60" customHeight="1" x14ac:dyDescent="0.35">
      <c r="A468" s="11" t="s">
        <v>2185</v>
      </c>
      <c r="B468" s="1" t="s">
        <v>2186</v>
      </c>
      <c r="C468" s="2" t="s">
        <v>35</v>
      </c>
      <c r="D468" s="3" t="s">
        <v>2153</v>
      </c>
      <c r="E468" s="4" t="s">
        <v>18</v>
      </c>
      <c r="F468" s="4" t="s">
        <v>19</v>
      </c>
      <c r="G468" s="4" t="s">
        <v>20</v>
      </c>
      <c r="H468" s="4" t="s">
        <v>21</v>
      </c>
      <c r="I468" s="5" t="s">
        <v>21</v>
      </c>
      <c r="J468" s="1" t="s">
        <v>2187</v>
      </c>
      <c r="K468" s="1" t="s">
        <v>2188</v>
      </c>
      <c r="L468" s="1" t="s">
        <v>2189</v>
      </c>
      <c r="M468" s="4" t="str">
        <f t="shared" si="1"/>
        <v>Outstanding</v>
      </c>
      <c r="N468" s="13" t="s">
        <v>21</v>
      </c>
    </row>
    <row r="469" spans="1:14" ht="60" customHeight="1" x14ac:dyDescent="0.35">
      <c r="A469" s="11" t="s">
        <v>2190</v>
      </c>
      <c r="B469" s="1" t="s">
        <v>2191</v>
      </c>
      <c r="C469" s="2" t="s">
        <v>35</v>
      </c>
      <c r="D469" s="3" t="s">
        <v>2153</v>
      </c>
      <c r="E469" s="4" t="s">
        <v>18</v>
      </c>
      <c r="F469" s="4" t="s">
        <v>19</v>
      </c>
      <c r="G469" s="4" t="s">
        <v>20</v>
      </c>
      <c r="H469" s="4" t="s">
        <v>21</v>
      </c>
      <c r="I469" s="5" t="s">
        <v>21</v>
      </c>
      <c r="J469" s="1" t="s">
        <v>2159</v>
      </c>
      <c r="K469" s="1" t="s">
        <v>2192</v>
      </c>
      <c r="L469" s="1" t="s">
        <v>2193</v>
      </c>
      <c r="M469" s="4" t="str">
        <f t="shared" si="1"/>
        <v>Outstanding</v>
      </c>
      <c r="N469" s="13" t="s">
        <v>21</v>
      </c>
    </row>
    <row r="470" spans="1:14" ht="60" customHeight="1" x14ac:dyDescent="0.35">
      <c r="A470" s="11" t="s">
        <v>2194</v>
      </c>
      <c r="B470" s="1" t="s">
        <v>2195</v>
      </c>
      <c r="C470" s="2" t="s">
        <v>35</v>
      </c>
      <c r="D470" s="3" t="s">
        <v>2153</v>
      </c>
      <c r="E470" s="4" t="s">
        <v>18</v>
      </c>
      <c r="F470" s="4" t="s">
        <v>19</v>
      </c>
      <c r="G470" s="4" t="s">
        <v>20</v>
      </c>
      <c r="H470" s="4" t="s">
        <v>21</v>
      </c>
      <c r="I470" s="5" t="s">
        <v>21</v>
      </c>
      <c r="J470" s="1" t="s">
        <v>2196</v>
      </c>
      <c r="K470" s="1" t="s">
        <v>2197</v>
      </c>
      <c r="L470" s="1" t="s">
        <v>2198</v>
      </c>
      <c r="M470" s="4" t="str">
        <f t="shared" si="1"/>
        <v>Outstanding</v>
      </c>
      <c r="N470" s="13" t="s">
        <v>21</v>
      </c>
    </row>
    <row r="471" spans="1:14" ht="60" customHeight="1" x14ac:dyDescent="0.35">
      <c r="A471" s="11" t="s">
        <v>2199</v>
      </c>
      <c r="B471" s="1" t="s">
        <v>2200</v>
      </c>
      <c r="C471" s="2" t="s">
        <v>163</v>
      </c>
      <c r="D471" s="3" t="s">
        <v>2153</v>
      </c>
      <c r="E471" s="4" t="s">
        <v>18</v>
      </c>
      <c r="F471" s="4" t="s">
        <v>19</v>
      </c>
      <c r="G471" s="4" t="s">
        <v>20</v>
      </c>
      <c r="H471" s="4" t="s">
        <v>21</v>
      </c>
      <c r="I471" s="5" t="s">
        <v>21</v>
      </c>
      <c r="J471" s="1" t="s">
        <v>2159</v>
      </c>
      <c r="K471" s="1" t="s">
        <v>2201</v>
      </c>
      <c r="L471" s="1" t="s">
        <v>2202</v>
      </c>
      <c r="M471" s="4" t="str">
        <f t="shared" si="1"/>
        <v>Outstanding</v>
      </c>
      <c r="N471" s="13" t="s">
        <v>21</v>
      </c>
    </row>
    <row r="472" spans="1:14" ht="60" customHeight="1" x14ac:dyDescent="0.35">
      <c r="A472" s="11" t="s">
        <v>2203</v>
      </c>
      <c r="B472" s="1" t="s">
        <v>2204</v>
      </c>
      <c r="C472" s="2" t="s">
        <v>35</v>
      </c>
      <c r="D472" s="3" t="s">
        <v>2153</v>
      </c>
      <c r="E472" s="4" t="s">
        <v>18</v>
      </c>
      <c r="F472" s="4" t="s">
        <v>19</v>
      </c>
      <c r="G472" s="4" t="s">
        <v>20</v>
      </c>
      <c r="H472" s="4" t="s">
        <v>21</v>
      </c>
      <c r="I472" s="5" t="s">
        <v>21</v>
      </c>
      <c r="J472" s="1" t="s">
        <v>2159</v>
      </c>
      <c r="K472" s="1" t="s">
        <v>2205</v>
      </c>
      <c r="L472" s="1" t="s">
        <v>2206</v>
      </c>
      <c r="M472" s="4" t="str">
        <f t="shared" si="1"/>
        <v>Outstanding</v>
      </c>
      <c r="N472" s="13" t="s">
        <v>21</v>
      </c>
    </row>
    <row r="473" spans="1:14" ht="60" customHeight="1" x14ac:dyDescent="0.35">
      <c r="A473" s="11" t="s">
        <v>2207</v>
      </c>
      <c r="B473" s="1" t="s">
        <v>2208</v>
      </c>
      <c r="C473" s="2" t="s">
        <v>35</v>
      </c>
      <c r="D473" s="3" t="s">
        <v>2153</v>
      </c>
      <c r="E473" s="4" t="s">
        <v>18</v>
      </c>
      <c r="F473" s="4" t="s">
        <v>19</v>
      </c>
      <c r="G473" s="4" t="s">
        <v>20</v>
      </c>
      <c r="H473" s="4" t="s">
        <v>21</v>
      </c>
      <c r="I473" s="5" t="s">
        <v>21</v>
      </c>
      <c r="J473" s="1" t="s">
        <v>2159</v>
      </c>
      <c r="K473" s="1" t="s">
        <v>2209</v>
      </c>
      <c r="L473" s="1" t="s">
        <v>2210</v>
      </c>
      <c r="M473" s="4" t="str">
        <f t="shared" si="1"/>
        <v>Outstanding</v>
      </c>
      <c r="N473" s="13" t="s">
        <v>21</v>
      </c>
    </row>
    <row r="474" spans="1:14" ht="60" customHeight="1" x14ac:dyDescent="0.35">
      <c r="A474" s="11" t="s">
        <v>2211</v>
      </c>
      <c r="B474" s="1" t="s">
        <v>2212</v>
      </c>
      <c r="C474" s="2" t="s">
        <v>35</v>
      </c>
      <c r="D474" s="3" t="s">
        <v>2153</v>
      </c>
      <c r="E474" s="4" t="s">
        <v>18</v>
      </c>
      <c r="F474" s="4" t="s">
        <v>19</v>
      </c>
      <c r="G474" s="4" t="s">
        <v>20</v>
      </c>
      <c r="H474" s="4" t="s">
        <v>21</v>
      </c>
      <c r="I474" s="5" t="s">
        <v>21</v>
      </c>
      <c r="J474" s="1" t="s">
        <v>2159</v>
      </c>
      <c r="K474" s="1" t="s">
        <v>2213</v>
      </c>
      <c r="L474" s="1" t="s">
        <v>2214</v>
      </c>
      <c r="M474" s="4" t="str">
        <f t="shared" si="1"/>
        <v>Outstanding</v>
      </c>
      <c r="N474" s="13" t="s">
        <v>21</v>
      </c>
    </row>
    <row r="475" spans="1:14" ht="60" customHeight="1" x14ac:dyDescent="0.35">
      <c r="A475" s="11" t="s">
        <v>2215</v>
      </c>
      <c r="B475" s="1" t="s">
        <v>2216</v>
      </c>
      <c r="C475" s="2" t="s">
        <v>35</v>
      </c>
      <c r="D475" s="3" t="s">
        <v>2153</v>
      </c>
      <c r="E475" s="4" t="s">
        <v>18</v>
      </c>
      <c r="F475" s="4" t="s">
        <v>19</v>
      </c>
      <c r="G475" s="4" t="s">
        <v>20</v>
      </c>
      <c r="H475" s="4" t="s">
        <v>21</v>
      </c>
      <c r="I475" s="5" t="s">
        <v>21</v>
      </c>
      <c r="J475" s="1" t="s">
        <v>2159</v>
      </c>
      <c r="K475" s="1" t="s">
        <v>2217</v>
      </c>
      <c r="L475" s="1" t="s">
        <v>2218</v>
      </c>
      <c r="M475" s="4" t="str">
        <f t="shared" si="1"/>
        <v>Outstanding</v>
      </c>
      <c r="N475" s="13" t="s">
        <v>21</v>
      </c>
    </row>
    <row r="476" spans="1:14" ht="60" customHeight="1" x14ac:dyDescent="0.35">
      <c r="A476" s="11" t="s">
        <v>2219</v>
      </c>
      <c r="B476" s="1" t="s">
        <v>2220</v>
      </c>
      <c r="C476" s="2" t="s">
        <v>35</v>
      </c>
      <c r="D476" s="3" t="s">
        <v>2153</v>
      </c>
      <c r="E476" s="4" t="s">
        <v>18</v>
      </c>
      <c r="F476" s="4" t="s">
        <v>19</v>
      </c>
      <c r="G476" s="4" t="s">
        <v>20</v>
      </c>
      <c r="H476" s="4" t="s">
        <v>21</v>
      </c>
      <c r="I476" s="5" t="s">
        <v>21</v>
      </c>
      <c r="J476" s="1" t="s">
        <v>2159</v>
      </c>
      <c r="K476" s="1" t="s">
        <v>2221</v>
      </c>
      <c r="L476" s="1" t="s">
        <v>2222</v>
      </c>
      <c r="M476" s="4" t="str">
        <f t="shared" si="1"/>
        <v>Outstanding</v>
      </c>
      <c r="N476" s="13" t="s">
        <v>21</v>
      </c>
    </row>
    <row r="477" spans="1:14" ht="60" customHeight="1" x14ac:dyDescent="0.35">
      <c r="A477" s="11" t="s">
        <v>2223</v>
      </c>
      <c r="B477" s="1" t="s">
        <v>2224</v>
      </c>
      <c r="C477" s="2" t="s">
        <v>35</v>
      </c>
      <c r="D477" s="3" t="s">
        <v>2153</v>
      </c>
      <c r="E477" s="4" t="s">
        <v>18</v>
      </c>
      <c r="F477" s="4" t="s">
        <v>19</v>
      </c>
      <c r="G477" s="4" t="s">
        <v>20</v>
      </c>
      <c r="H477" s="4" t="s">
        <v>21</v>
      </c>
      <c r="I477" s="5" t="s">
        <v>21</v>
      </c>
      <c r="J477" s="1" t="s">
        <v>2159</v>
      </c>
      <c r="K477" s="1" t="s">
        <v>2225</v>
      </c>
      <c r="L477" s="1" t="s">
        <v>2226</v>
      </c>
      <c r="M477" s="4" t="str">
        <f t="shared" si="1"/>
        <v>Outstanding</v>
      </c>
      <c r="N477" s="13" t="s">
        <v>21</v>
      </c>
    </row>
    <row r="478" spans="1:14" ht="60" customHeight="1" x14ac:dyDescent="0.35">
      <c r="A478" s="11" t="s">
        <v>2227</v>
      </c>
      <c r="B478" s="1" t="s">
        <v>2228</v>
      </c>
      <c r="C478" s="2" t="s">
        <v>35</v>
      </c>
      <c r="D478" s="3" t="s">
        <v>2153</v>
      </c>
      <c r="E478" s="4" t="s">
        <v>18</v>
      </c>
      <c r="F478" s="4" t="s">
        <v>19</v>
      </c>
      <c r="G478" s="4" t="s">
        <v>20</v>
      </c>
      <c r="H478" s="4" t="s">
        <v>21</v>
      </c>
      <c r="I478" s="5" t="s">
        <v>21</v>
      </c>
      <c r="J478" s="1" t="s">
        <v>2229</v>
      </c>
      <c r="K478" s="1" t="s">
        <v>2230</v>
      </c>
      <c r="L478" s="1" t="s">
        <v>2231</v>
      </c>
      <c r="M478" s="4" t="str">
        <f t="shared" si="1"/>
        <v>Outstanding</v>
      </c>
      <c r="N478" s="13" t="s">
        <v>21</v>
      </c>
    </row>
    <row r="479" spans="1:14" ht="60" customHeight="1" x14ac:dyDescent="0.35">
      <c r="A479" s="11" t="s">
        <v>2232</v>
      </c>
      <c r="B479" s="1" t="s">
        <v>2233</v>
      </c>
      <c r="C479" s="2" t="s">
        <v>35</v>
      </c>
      <c r="D479" s="3" t="s">
        <v>142</v>
      </c>
      <c r="E479" s="4" t="s">
        <v>18</v>
      </c>
      <c r="F479" s="4" t="s">
        <v>19</v>
      </c>
      <c r="G479" s="4" t="s">
        <v>20</v>
      </c>
      <c r="H479" s="4" t="s">
        <v>21</v>
      </c>
      <c r="I479" s="5" t="s">
        <v>21</v>
      </c>
      <c r="J479" s="1" t="s">
        <v>2234</v>
      </c>
      <c r="K479" s="1" t="s">
        <v>2235</v>
      </c>
      <c r="L479" s="1" t="s">
        <v>2236</v>
      </c>
      <c r="M479" s="4" t="str">
        <f t="shared" si="1"/>
        <v>Outstanding</v>
      </c>
      <c r="N479" s="13" t="s">
        <v>21</v>
      </c>
    </row>
    <row r="480" spans="1:14" ht="60" customHeight="1" x14ac:dyDescent="0.35">
      <c r="A480" s="11" t="s">
        <v>2237</v>
      </c>
      <c r="B480" s="1" t="s">
        <v>2238</v>
      </c>
      <c r="C480" s="2" t="s">
        <v>35</v>
      </c>
      <c r="D480" s="3" t="s">
        <v>142</v>
      </c>
      <c r="E480" s="4" t="s">
        <v>18</v>
      </c>
      <c r="F480" s="4" t="s">
        <v>19</v>
      </c>
      <c r="G480" s="4" t="s">
        <v>20</v>
      </c>
      <c r="H480" s="4" t="s">
        <v>21</v>
      </c>
      <c r="I480" s="5" t="s">
        <v>21</v>
      </c>
      <c r="J480" s="1" t="s">
        <v>2239</v>
      </c>
      <c r="K480" s="1" t="s">
        <v>2240</v>
      </c>
      <c r="L480" s="1" t="s">
        <v>2241</v>
      </c>
      <c r="M480" s="4" t="str">
        <f t="shared" si="1"/>
        <v>Outstanding</v>
      </c>
      <c r="N480" s="13" t="s">
        <v>21</v>
      </c>
    </row>
    <row r="481" spans="1:14" ht="60" customHeight="1" x14ac:dyDescent="0.35">
      <c r="A481" s="11" t="s">
        <v>2242</v>
      </c>
      <c r="B481" s="1" t="s">
        <v>2243</v>
      </c>
      <c r="C481" s="2" t="s">
        <v>35</v>
      </c>
      <c r="D481" s="3" t="s">
        <v>142</v>
      </c>
      <c r="E481" s="4" t="s">
        <v>18</v>
      </c>
      <c r="F481" s="4" t="s">
        <v>19</v>
      </c>
      <c r="G481" s="4" t="s">
        <v>20</v>
      </c>
      <c r="H481" s="4" t="s">
        <v>21</v>
      </c>
      <c r="I481" s="5" t="s">
        <v>21</v>
      </c>
      <c r="J481" s="1" t="s">
        <v>2244</v>
      </c>
      <c r="K481" s="1" t="s">
        <v>2245</v>
      </c>
      <c r="L481" s="1" t="s">
        <v>2246</v>
      </c>
      <c r="M481" s="4" t="str">
        <f t="shared" si="1"/>
        <v>Outstanding</v>
      </c>
      <c r="N481" s="13" t="s">
        <v>21</v>
      </c>
    </row>
    <row r="482" spans="1:14" ht="60" customHeight="1" x14ac:dyDescent="0.35">
      <c r="A482" s="11" t="s">
        <v>2247</v>
      </c>
      <c r="B482" s="1" t="s">
        <v>2248</v>
      </c>
      <c r="C482" s="2" t="s">
        <v>35</v>
      </c>
      <c r="D482" s="3" t="s">
        <v>142</v>
      </c>
      <c r="E482" s="4" t="s">
        <v>18</v>
      </c>
      <c r="F482" s="4" t="s">
        <v>19</v>
      </c>
      <c r="G482" s="4" t="s">
        <v>20</v>
      </c>
      <c r="H482" s="4" t="s">
        <v>21</v>
      </c>
      <c r="I482" s="5" t="s">
        <v>21</v>
      </c>
      <c r="J482" s="1" t="s">
        <v>2249</v>
      </c>
      <c r="K482" s="1" t="s">
        <v>2250</v>
      </c>
      <c r="L482" s="1" t="s">
        <v>2251</v>
      </c>
      <c r="M482" s="4" t="str">
        <f t="shared" si="1"/>
        <v>Outstanding</v>
      </c>
      <c r="N482" s="13" t="s">
        <v>21</v>
      </c>
    </row>
    <row r="483" spans="1:14" ht="60" customHeight="1" x14ac:dyDescent="0.35">
      <c r="A483" s="11" t="s">
        <v>2252</v>
      </c>
      <c r="B483" s="1" t="s">
        <v>2253</v>
      </c>
      <c r="C483" s="2" t="s">
        <v>35</v>
      </c>
      <c r="D483" s="3" t="s">
        <v>1011</v>
      </c>
      <c r="E483" s="4" t="s">
        <v>18</v>
      </c>
      <c r="F483" s="4" t="s">
        <v>19</v>
      </c>
      <c r="G483" s="4" t="s">
        <v>20</v>
      </c>
      <c r="H483" s="4" t="s">
        <v>21</v>
      </c>
      <c r="I483" s="5" t="s">
        <v>21</v>
      </c>
      <c r="J483" s="1" t="s">
        <v>2254</v>
      </c>
      <c r="K483" s="1" t="s">
        <v>2255</v>
      </c>
      <c r="L483" s="1" t="s">
        <v>2256</v>
      </c>
      <c r="M483" s="4" t="str">
        <f t="shared" si="1"/>
        <v>Outstanding</v>
      </c>
      <c r="N483" s="13" t="s">
        <v>21</v>
      </c>
    </row>
    <row r="484" spans="1:14" ht="60" customHeight="1" x14ac:dyDescent="0.35">
      <c r="A484" s="11" t="s">
        <v>2257</v>
      </c>
      <c r="B484" s="1" t="s">
        <v>2258</v>
      </c>
      <c r="C484" s="2" t="s">
        <v>35</v>
      </c>
      <c r="D484" s="3" t="s">
        <v>1011</v>
      </c>
      <c r="E484" s="4" t="s">
        <v>18</v>
      </c>
      <c r="F484" s="4" t="s">
        <v>19</v>
      </c>
      <c r="G484" s="4" t="s">
        <v>20</v>
      </c>
      <c r="H484" s="4" t="s">
        <v>21</v>
      </c>
      <c r="I484" s="5" t="s">
        <v>21</v>
      </c>
      <c r="J484" s="1" t="s">
        <v>2259</v>
      </c>
      <c r="K484" s="1" t="s">
        <v>2260</v>
      </c>
      <c r="L484" s="1" t="s">
        <v>2261</v>
      </c>
      <c r="M484" s="4" t="str">
        <f t="shared" si="1"/>
        <v>Outstanding</v>
      </c>
      <c r="N484" s="13" t="s">
        <v>21</v>
      </c>
    </row>
    <row r="485" spans="1:14" ht="60" customHeight="1" x14ac:dyDescent="0.35">
      <c r="A485" s="11" t="s">
        <v>2262</v>
      </c>
      <c r="B485" s="1" t="s">
        <v>2263</v>
      </c>
      <c r="C485" s="2" t="s">
        <v>35</v>
      </c>
      <c r="D485" s="3" t="s">
        <v>502</v>
      </c>
      <c r="E485" s="4" t="s">
        <v>18</v>
      </c>
      <c r="F485" s="4" t="s">
        <v>19</v>
      </c>
      <c r="G485" s="4" t="s">
        <v>20</v>
      </c>
      <c r="H485" s="4" t="s">
        <v>21</v>
      </c>
      <c r="I485" s="5" t="s">
        <v>21</v>
      </c>
      <c r="J485" s="1" t="s">
        <v>2264</v>
      </c>
      <c r="K485" s="1" t="s">
        <v>2265</v>
      </c>
      <c r="L485" s="1" t="s">
        <v>2266</v>
      </c>
      <c r="M485" s="4" t="str">
        <f t="shared" si="1"/>
        <v>Outstanding</v>
      </c>
      <c r="N485" s="13" t="s">
        <v>21</v>
      </c>
    </row>
    <row r="486" spans="1:14" ht="60" customHeight="1" x14ac:dyDescent="0.35">
      <c r="A486" s="11" t="s">
        <v>2267</v>
      </c>
      <c r="B486" s="1" t="s">
        <v>2268</v>
      </c>
      <c r="C486" s="2" t="s">
        <v>35</v>
      </c>
      <c r="D486" s="3" t="s">
        <v>502</v>
      </c>
      <c r="E486" s="4" t="s">
        <v>18</v>
      </c>
      <c r="F486" s="4" t="s">
        <v>19</v>
      </c>
      <c r="G486" s="4" t="s">
        <v>20</v>
      </c>
      <c r="H486" s="4" t="s">
        <v>21</v>
      </c>
      <c r="I486" s="5" t="s">
        <v>21</v>
      </c>
      <c r="J486" s="1" t="s">
        <v>2269</v>
      </c>
      <c r="K486" s="1" t="s">
        <v>2270</v>
      </c>
      <c r="L486" s="1" t="s">
        <v>2271</v>
      </c>
      <c r="M486" s="4" t="str">
        <f t="shared" si="1"/>
        <v>Outstanding</v>
      </c>
      <c r="N486" s="13" t="s">
        <v>21</v>
      </c>
    </row>
    <row r="487" spans="1:14" ht="60" customHeight="1" x14ac:dyDescent="0.35">
      <c r="A487" s="12" t="s">
        <v>2272</v>
      </c>
      <c r="B487" s="6" t="s">
        <v>2273</v>
      </c>
      <c r="C487" s="7" t="s">
        <v>35</v>
      </c>
      <c r="D487" s="8" t="s">
        <v>1335</v>
      </c>
      <c r="E487" s="9" t="s">
        <v>18</v>
      </c>
      <c r="F487" s="9" t="s">
        <v>19</v>
      </c>
      <c r="G487" s="9" t="s">
        <v>20</v>
      </c>
      <c r="H487" s="9" t="s">
        <v>21</v>
      </c>
      <c r="I487" s="10" t="s">
        <v>21</v>
      </c>
      <c r="J487" s="6" t="s">
        <v>2274</v>
      </c>
      <c r="K487" s="6" t="s">
        <v>1592</v>
      </c>
      <c r="L487" s="6" t="s">
        <v>2275</v>
      </c>
      <c r="M487" s="9" t="str">
        <f t="shared" si="1"/>
        <v>Outstanding</v>
      </c>
      <c r="N487" s="14" t="s">
        <v>21</v>
      </c>
    </row>
    <row r="491" spans="1:14" ht="32" customHeight="1" x14ac:dyDescent="0.35">
      <c r="A491" s="291" t="s">
        <v>2276</v>
      </c>
      <c r="B491" s="291"/>
      <c r="C491" s="291"/>
      <c r="D491" s="291"/>
    </row>
  </sheetData>
  <mergeCells count="1">
    <mergeCell ref="A491:D491"/>
  </mergeCells>
  <conditionalFormatting sqref="C2:C487">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48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48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48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487" xr:uid="{00000000-0002-0000-0200-000000000000}">
      <formula1>"Must,Should,Could,Won't,Unassigned"</formula1>
    </dataValidation>
    <dataValidation type="list" showErrorMessage="1" errorTitle="Invalid Value" error="Please select a value from the list: Low, Medium, High, Unassessed." sqref="F2:F487" xr:uid="{00000000-0002-0000-0200-000001000000}">
      <formula1>"Low,Medium,High,Unassessed"</formula1>
    </dataValidation>
    <dataValidation type="list" showErrorMessage="1" errorTitle="Invalid Value" error="Please select a value from the list: Phase1, Phase2, Phase3, Phase4, Phase5, Pending." sqref="G2:G48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87" xr:uid="{00000000-0002-0000-0200-000003000000}">
      <formula1>"Implemented,Testing,Failed,Compensated,Risk Accepted,N/A"</formula1>
    </dataValidation>
  </dataValidations>
  <hyperlinks>
    <hyperlink ref="A49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2439</v>
      </c>
      <c r="C2" s="308" t="s">
        <v>2439</v>
      </c>
      <c r="D2" s="308" t="s">
        <v>2439</v>
      </c>
      <c r="E2" s="308" t="s">
        <v>2439</v>
      </c>
      <c r="F2" s="308" t="s">
        <v>2439</v>
      </c>
      <c r="G2" s="308" t="s">
        <v>2439</v>
      </c>
      <c r="H2" s="312" t="s">
        <v>2440</v>
      </c>
      <c r="I2" s="312" t="s">
        <v>2440</v>
      </c>
      <c r="J2" s="312" t="s">
        <v>2440</v>
      </c>
      <c r="K2" s="312" t="s">
        <v>2440</v>
      </c>
      <c r="L2" s="312" t="s">
        <v>2440</v>
      </c>
      <c r="M2" s="311" t="s">
        <v>2441</v>
      </c>
      <c r="N2" s="311" t="s">
        <v>2441</v>
      </c>
      <c r="O2" s="313" t="s">
        <v>2442</v>
      </c>
      <c r="P2" s="313" t="s">
        <v>2442</v>
      </c>
      <c r="Q2" s="309" t="s">
        <v>12</v>
      </c>
      <c r="R2" s="309" t="s">
        <v>12</v>
      </c>
      <c r="S2" s="309" t="s">
        <v>12</v>
      </c>
      <c r="T2" s="310" t="s">
        <v>2443</v>
      </c>
    </row>
    <row r="3" spans="2:20" ht="35" customHeight="1" x14ac:dyDescent="0.35">
      <c r="B3" s="73" t="s">
        <v>2444</v>
      </c>
      <c r="C3" s="73" t="s">
        <v>2445</v>
      </c>
      <c r="D3" s="73" t="s">
        <v>2446</v>
      </c>
      <c r="E3" s="73" t="s">
        <v>2447</v>
      </c>
      <c r="F3" s="73" t="s">
        <v>2448</v>
      </c>
      <c r="G3" s="73" t="s">
        <v>10</v>
      </c>
      <c r="H3" s="74" t="s">
        <v>2449</v>
      </c>
      <c r="I3" s="74" t="s">
        <v>2450</v>
      </c>
      <c r="J3" s="74" t="s">
        <v>2451</v>
      </c>
      <c r="K3" s="74" t="s">
        <v>2452</v>
      </c>
      <c r="L3" s="74" t="s">
        <v>2383</v>
      </c>
      <c r="M3" s="75" t="s">
        <v>2453</v>
      </c>
      <c r="N3" s="75" t="s">
        <v>2454</v>
      </c>
      <c r="O3" s="76" t="s">
        <v>2455</v>
      </c>
      <c r="P3" s="76" t="s">
        <v>2456</v>
      </c>
      <c r="Q3" s="77" t="s">
        <v>12</v>
      </c>
      <c r="R3" s="77" t="s">
        <v>2457</v>
      </c>
      <c r="S3" s="77" t="s">
        <v>2458</v>
      </c>
      <c r="T3" s="78" t="s">
        <v>2459</v>
      </c>
    </row>
    <row r="4" spans="2:20" ht="60" customHeight="1" x14ac:dyDescent="0.35">
      <c r="B4" s="79" t="s">
        <v>2460</v>
      </c>
      <c r="C4" s="79" t="s">
        <v>2461</v>
      </c>
      <c r="D4" s="79" t="s">
        <v>2462</v>
      </c>
      <c r="E4" s="79" t="s">
        <v>2463</v>
      </c>
      <c r="F4" s="79" t="s">
        <v>2464</v>
      </c>
      <c r="G4" s="79" t="s">
        <v>2465</v>
      </c>
      <c r="H4" s="79" t="s">
        <v>2466</v>
      </c>
      <c r="I4" s="79" t="s">
        <v>2467</v>
      </c>
      <c r="J4" s="79" t="s">
        <v>2468</v>
      </c>
      <c r="K4" s="79" t="s">
        <v>2469</v>
      </c>
      <c r="L4" s="79" t="s">
        <v>2470</v>
      </c>
      <c r="M4" s="79" t="s">
        <v>2471</v>
      </c>
      <c r="N4" s="79" t="s">
        <v>2472</v>
      </c>
      <c r="O4" s="79" t="s">
        <v>2473</v>
      </c>
      <c r="P4" s="79" t="s">
        <v>2474</v>
      </c>
      <c r="Q4" s="79" t="s">
        <v>2475</v>
      </c>
      <c r="R4" s="79" t="s">
        <v>2476</v>
      </c>
      <c r="S4" s="79" t="s">
        <v>2477</v>
      </c>
      <c r="T4" s="79" t="s">
        <v>2478</v>
      </c>
    </row>
    <row r="5" spans="2:20" ht="60" customHeight="1" x14ac:dyDescent="0.35">
      <c r="B5" s="41" t="s">
        <v>2479</v>
      </c>
      <c r="C5" s="80"/>
      <c r="D5" s="81"/>
      <c r="E5" s="81" t="s">
        <v>21</v>
      </c>
      <c r="F5" s="81" t="str">
        <f>IF(E5&lt;&gt;"", IFERROR(VLOOKUP(E5, Dashboard!$B64:$F69, 5, FALSE), ""), "")</f>
        <v/>
      </c>
      <c r="G5" s="82"/>
      <c r="H5" s="69"/>
      <c r="I5" s="69"/>
      <c r="J5" s="82"/>
      <c r="K5" s="82"/>
      <c r="L5" s="43"/>
      <c r="M5" s="43"/>
      <c r="N5" s="82"/>
      <c r="O5" s="82"/>
      <c r="P5" s="43"/>
      <c r="Q5" s="43" t="s">
        <v>21</v>
      </c>
      <c r="R5" s="82"/>
      <c r="S5" s="69"/>
      <c r="T5" s="82"/>
    </row>
    <row r="6" spans="2:20" ht="60" customHeight="1" x14ac:dyDescent="0.35">
      <c r="B6" s="41" t="s">
        <v>2480</v>
      </c>
      <c r="C6" s="80"/>
      <c r="D6" s="81"/>
      <c r="E6" s="81" t="s">
        <v>21</v>
      </c>
      <c r="F6" s="81" t="str">
        <f>IF(E6&lt;&gt;"", IFERROR(VLOOKUP(E6, Dashboard!$B64:$F69, 5, FALSE), ""), "")</f>
        <v/>
      </c>
      <c r="G6" s="82"/>
      <c r="H6" s="69"/>
      <c r="I6" s="69"/>
      <c r="J6" s="82"/>
      <c r="K6" s="82"/>
      <c r="L6" s="43"/>
      <c r="M6" s="43"/>
      <c r="N6" s="82"/>
      <c r="O6" s="82"/>
      <c r="P6" s="43"/>
      <c r="Q6" s="43" t="s">
        <v>21</v>
      </c>
      <c r="R6" s="82"/>
      <c r="S6" s="69"/>
      <c r="T6" s="82"/>
    </row>
    <row r="7" spans="2:20" ht="60" customHeight="1" x14ac:dyDescent="0.35">
      <c r="B7" s="41" t="s">
        <v>2481</v>
      </c>
      <c r="C7" s="80"/>
      <c r="D7" s="81"/>
      <c r="E7" s="81" t="s">
        <v>21</v>
      </c>
      <c r="F7" s="81" t="str">
        <f>IF(E7&lt;&gt;"", IFERROR(VLOOKUP(E7, Dashboard!$B64:$F69, 5, FALSE), ""), "")</f>
        <v/>
      </c>
      <c r="G7" s="82"/>
      <c r="H7" s="69"/>
      <c r="I7" s="69"/>
      <c r="J7" s="82"/>
      <c r="K7" s="82"/>
      <c r="L7" s="43"/>
      <c r="M7" s="43"/>
      <c r="N7" s="82"/>
      <c r="O7" s="82"/>
      <c r="P7" s="43"/>
      <c r="Q7" s="43" t="s">
        <v>21</v>
      </c>
      <c r="R7" s="82"/>
      <c r="S7" s="69"/>
      <c r="T7" s="82"/>
    </row>
    <row r="8" spans="2:20" ht="60" customHeight="1" x14ac:dyDescent="0.35">
      <c r="B8" s="41" t="s">
        <v>2482</v>
      </c>
      <c r="C8" s="80"/>
      <c r="D8" s="81"/>
      <c r="E8" s="81" t="s">
        <v>21</v>
      </c>
      <c r="F8" s="81" t="str">
        <f>IF(E8&lt;&gt;"", IFERROR(VLOOKUP(E8, Dashboard!$B64:$F69, 5, FALSE), ""), "")</f>
        <v/>
      </c>
      <c r="G8" s="82"/>
      <c r="H8" s="69"/>
      <c r="I8" s="69"/>
      <c r="J8" s="82"/>
      <c r="K8" s="82"/>
      <c r="L8" s="43"/>
      <c r="M8" s="43"/>
      <c r="N8" s="82"/>
      <c r="O8" s="82"/>
      <c r="P8" s="43"/>
      <c r="Q8" s="43" t="s">
        <v>21</v>
      </c>
      <c r="R8" s="82"/>
      <c r="S8" s="69"/>
      <c r="T8" s="82"/>
    </row>
    <row r="9" spans="2:20" ht="60" customHeight="1" x14ac:dyDescent="0.35">
      <c r="B9" s="41" t="s">
        <v>2483</v>
      </c>
      <c r="C9" s="80"/>
      <c r="D9" s="81"/>
      <c r="E9" s="81" t="s">
        <v>21</v>
      </c>
      <c r="F9" s="81" t="str">
        <f>IF(E9&lt;&gt;"", IFERROR(VLOOKUP(E9, Dashboard!$B64:$F69, 5, FALSE), ""), "")</f>
        <v/>
      </c>
      <c r="G9" s="82"/>
      <c r="H9" s="69"/>
      <c r="I9" s="69"/>
      <c r="J9" s="82"/>
      <c r="K9" s="82"/>
      <c r="L9" s="43"/>
      <c r="M9" s="43"/>
      <c r="N9" s="82"/>
      <c r="O9" s="82"/>
      <c r="P9" s="43"/>
      <c r="Q9" s="43" t="s">
        <v>21</v>
      </c>
      <c r="R9" s="82"/>
      <c r="S9" s="69"/>
      <c r="T9" s="82"/>
    </row>
    <row r="10" spans="2:20" ht="60" customHeight="1" x14ac:dyDescent="0.35">
      <c r="B10" s="41" t="s">
        <v>2484</v>
      </c>
      <c r="C10" s="80"/>
      <c r="D10" s="81"/>
      <c r="E10" s="81" t="s">
        <v>21</v>
      </c>
      <c r="F10" s="81" t="str">
        <f>IF(E10&lt;&gt;"", IFERROR(VLOOKUP(E10, Dashboard!$B64:$F69, 5, FALSE), ""), "")</f>
        <v/>
      </c>
      <c r="G10" s="82"/>
      <c r="H10" s="69"/>
      <c r="I10" s="69"/>
      <c r="J10" s="82"/>
      <c r="K10" s="82"/>
      <c r="L10" s="43"/>
      <c r="M10" s="43"/>
      <c r="N10" s="82"/>
      <c r="O10" s="82"/>
      <c r="P10" s="43"/>
      <c r="Q10" s="43" t="s">
        <v>21</v>
      </c>
      <c r="R10" s="82"/>
      <c r="S10" s="69"/>
      <c r="T10" s="82"/>
    </row>
    <row r="11" spans="2:20" ht="60" customHeight="1" x14ac:dyDescent="0.35">
      <c r="B11" s="41" t="s">
        <v>2485</v>
      </c>
      <c r="C11" s="80"/>
      <c r="D11" s="81"/>
      <c r="E11" s="81" t="s">
        <v>21</v>
      </c>
      <c r="F11" s="81" t="str">
        <f>IF(E11&lt;&gt;"", IFERROR(VLOOKUP(E11, Dashboard!$B64:$F69, 5, FALSE), ""), "")</f>
        <v/>
      </c>
      <c r="G11" s="82"/>
      <c r="H11" s="69"/>
      <c r="I11" s="69"/>
      <c r="J11" s="82"/>
      <c r="K11" s="82"/>
      <c r="L11" s="43"/>
      <c r="M11" s="43"/>
      <c r="N11" s="82"/>
      <c r="O11" s="82"/>
      <c r="P11" s="43"/>
      <c r="Q11" s="43" t="s">
        <v>21</v>
      </c>
      <c r="R11" s="82"/>
      <c r="S11" s="69"/>
      <c r="T11" s="82"/>
    </row>
    <row r="12" spans="2:20" ht="60" customHeight="1" x14ac:dyDescent="0.35">
      <c r="B12" s="41" t="s">
        <v>2486</v>
      </c>
      <c r="C12" s="80"/>
      <c r="D12" s="81"/>
      <c r="E12" s="81" t="s">
        <v>21</v>
      </c>
      <c r="F12" s="81" t="str">
        <f>IF(E12&lt;&gt;"", IFERROR(VLOOKUP(E12, Dashboard!$B64:$F69, 5, FALSE), ""), "")</f>
        <v/>
      </c>
      <c r="G12" s="82"/>
      <c r="H12" s="69"/>
      <c r="I12" s="69"/>
      <c r="J12" s="82"/>
      <c r="K12" s="82"/>
      <c r="L12" s="43"/>
      <c r="M12" s="43"/>
      <c r="N12" s="82"/>
      <c r="O12" s="82"/>
      <c r="P12" s="43"/>
      <c r="Q12" s="43" t="s">
        <v>21</v>
      </c>
      <c r="R12" s="82"/>
      <c r="S12" s="69"/>
      <c r="T12" s="82"/>
    </row>
    <row r="13" spans="2:20" ht="60" customHeight="1" x14ac:dyDescent="0.35">
      <c r="B13" s="41" t="s">
        <v>2487</v>
      </c>
      <c r="C13" s="80"/>
      <c r="D13" s="81"/>
      <c r="E13" s="81" t="s">
        <v>21</v>
      </c>
      <c r="F13" s="81" t="str">
        <f>IF(E13&lt;&gt;"", IFERROR(VLOOKUP(E13, Dashboard!$B64:$F69, 5, FALSE), ""), "")</f>
        <v/>
      </c>
      <c r="G13" s="82"/>
      <c r="H13" s="69"/>
      <c r="I13" s="69"/>
      <c r="J13" s="82"/>
      <c r="K13" s="82"/>
      <c r="L13" s="43"/>
      <c r="M13" s="43"/>
      <c r="N13" s="82"/>
      <c r="O13" s="82"/>
      <c r="P13" s="43"/>
      <c r="Q13" s="43" t="s">
        <v>21</v>
      </c>
      <c r="R13" s="82"/>
      <c r="S13" s="69"/>
      <c r="T13" s="82"/>
    </row>
    <row r="14" spans="2:20" ht="60" customHeight="1" x14ac:dyDescent="0.35">
      <c r="B14" s="41" t="s">
        <v>2488</v>
      </c>
      <c r="C14" s="80"/>
      <c r="D14" s="81"/>
      <c r="E14" s="81" t="s">
        <v>21</v>
      </c>
      <c r="F14" s="81" t="str">
        <f>IF(E14&lt;&gt;"", IFERROR(VLOOKUP(E14, Dashboard!$B64:$F69, 5, FALSE), ""), "")</f>
        <v/>
      </c>
      <c r="G14" s="82"/>
      <c r="H14" s="69"/>
      <c r="I14" s="69"/>
      <c r="J14" s="82"/>
      <c r="K14" s="82"/>
      <c r="L14" s="43"/>
      <c r="M14" s="43"/>
      <c r="N14" s="82"/>
      <c r="O14" s="82"/>
      <c r="P14" s="43"/>
      <c r="Q14" s="43" t="s">
        <v>21</v>
      </c>
      <c r="R14" s="82"/>
      <c r="S14" s="69"/>
      <c r="T14" s="82"/>
    </row>
    <row r="15" spans="2:20" ht="60" customHeight="1" x14ac:dyDescent="0.35">
      <c r="B15" s="41" t="s">
        <v>2489</v>
      </c>
      <c r="C15" s="80"/>
      <c r="D15" s="81"/>
      <c r="E15" s="81" t="s">
        <v>21</v>
      </c>
      <c r="F15" s="81" t="str">
        <f>IF(E15&lt;&gt;"", IFERROR(VLOOKUP(E15, Dashboard!$B64:$F69, 5, FALSE), ""), "")</f>
        <v/>
      </c>
      <c r="G15" s="82"/>
      <c r="H15" s="69"/>
      <c r="I15" s="69"/>
      <c r="J15" s="82"/>
      <c r="K15" s="82"/>
      <c r="L15" s="43"/>
      <c r="M15" s="43"/>
      <c r="N15" s="82"/>
      <c r="O15" s="82"/>
      <c r="P15" s="43"/>
      <c r="Q15" s="43" t="s">
        <v>21</v>
      </c>
      <c r="R15" s="82"/>
      <c r="S15" s="69"/>
      <c r="T15" s="82"/>
    </row>
    <row r="16" spans="2:20" ht="60" customHeight="1" x14ac:dyDescent="0.35">
      <c r="B16" s="41" t="s">
        <v>2490</v>
      </c>
      <c r="C16" s="80"/>
      <c r="D16" s="81"/>
      <c r="E16" s="81" t="s">
        <v>21</v>
      </c>
      <c r="F16" s="81" t="str">
        <f>IF(E16&lt;&gt;"", IFERROR(VLOOKUP(E16, Dashboard!$B64:$F69, 5, FALSE), ""), "")</f>
        <v/>
      </c>
      <c r="G16" s="82"/>
      <c r="H16" s="69"/>
      <c r="I16" s="69"/>
      <c r="J16" s="82"/>
      <c r="K16" s="82"/>
      <c r="L16" s="43"/>
      <c r="M16" s="43"/>
      <c r="N16" s="82"/>
      <c r="O16" s="82"/>
      <c r="P16" s="43"/>
      <c r="Q16" s="43" t="s">
        <v>21</v>
      </c>
      <c r="R16" s="82"/>
      <c r="S16" s="69"/>
      <c r="T16" s="82"/>
    </row>
    <row r="17" spans="2:20" ht="60" customHeight="1" x14ac:dyDescent="0.35">
      <c r="B17" s="41" t="s">
        <v>2491</v>
      </c>
      <c r="C17" s="80"/>
      <c r="D17" s="81"/>
      <c r="E17" s="81" t="s">
        <v>21</v>
      </c>
      <c r="F17" s="81" t="str">
        <f>IF(E17&lt;&gt;"", IFERROR(VLOOKUP(E17, Dashboard!$B64:$F69, 5, FALSE), ""), "")</f>
        <v/>
      </c>
      <c r="G17" s="82"/>
      <c r="H17" s="69"/>
      <c r="I17" s="69"/>
      <c r="J17" s="82"/>
      <c r="K17" s="82"/>
      <c r="L17" s="43"/>
      <c r="M17" s="43"/>
      <c r="N17" s="82"/>
      <c r="O17" s="82"/>
      <c r="P17" s="43"/>
      <c r="Q17" s="43" t="s">
        <v>21</v>
      </c>
      <c r="R17" s="82"/>
      <c r="S17" s="69"/>
      <c r="T17" s="82"/>
    </row>
    <row r="18" spans="2:20" ht="60" customHeight="1" x14ac:dyDescent="0.35">
      <c r="B18" s="41" t="s">
        <v>2492</v>
      </c>
      <c r="C18" s="80"/>
      <c r="D18" s="81"/>
      <c r="E18" s="81" t="s">
        <v>21</v>
      </c>
      <c r="F18" s="81" t="str">
        <f>IF(E18&lt;&gt;"", IFERROR(VLOOKUP(E18, Dashboard!$B64:$F69, 5, FALSE), ""), "")</f>
        <v/>
      </c>
      <c r="G18" s="82"/>
      <c r="H18" s="69"/>
      <c r="I18" s="69"/>
      <c r="J18" s="82"/>
      <c r="K18" s="82"/>
      <c r="L18" s="43"/>
      <c r="M18" s="43"/>
      <c r="N18" s="82"/>
      <c r="O18" s="82"/>
      <c r="P18" s="43"/>
      <c r="Q18" s="43" t="s">
        <v>21</v>
      </c>
      <c r="R18" s="82"/>
      <c r="S18" s="69"/>
      <c r="T18" s="82"/>
    </row>
    <row r="19" spans="2:20" ht="60" customHeight="1" x14ac:dyDescent="0.35">
      <c r="B19" s="41" t="s">
        <v>2493</v>
      </c>
      <c r="C19" s="80"/>
      <c r="D19" s="81"/>
      <c r="E19" s="81" t="s">
        <v>21</v>
      </c>
      <c r="F19" s="81" t="str">
        <f>IF(E19&lt;&gt;"", IFERROR(VLOOKUP(E19, Dashboard!$B64:$F69, 5, FALSE), ""), "")</f>
        <v/>
      </c>
      <c r="G19" s="82"/>
      <c r="H19" s="69"/>
      <c r="I19" s="69"/>
      <c r="J19" s="82"/>
      <c r="K19" s="82"/>
      <c r="L19" s="43"/>
      <c r="M19" s="43"/>
      <c r="N19" s="82"/>
      <c r="O19" s="82"/>
      <c r="P19" s="43"/>
      <c r="Q19" s="43" t="s">
        <v>21</v>
      </c>
      <c r="R19" s="82"/>
      <c r="S19" s="69"/>
      <c r="T19" s="82"/>
    </row>
    <row r="20" spans="2:20" ht="60" customHeight="1" x14ac:dyDescent="0.35">
      <c r="B20" s="41" t="s">
        <v>2494</v>
      </c>
      <c r="C20" s="80"/>
      <c r="D20" s="81"/>
      <c r="E20" s="81" t="s">
        <v>21</v>
      </c>
      <c r="F20" s="81" t="str">
        <f>IF(E20&lt;&gt;"", IFERROR(VLOOKUP(E20, Dashboard!$B64:$F69, 5, FALSE), ""), "")</f>
        <v/>
      </c>
      <c r="G20" s="82"/>
      <c r="H20" s="69"/>
      <c r="I20" s="69"/>
      <c r="J20" s="82"/>
      <c r="K20" s="82"/>
      <c r="L20" s="43"/>
      <c r="M20" s="43"/>
      <c r="N20" s="82"/>
      <c r="O20" s="82"/>
      <c r="P20" s="43"/>
      <c r="Q20" s="43" t="s">
        <v>21</v>
      </c>
      <c r="R20" s="82"/>
      <c r="S20" s="69"/>
      <c r="T20" s="82"/>
    </row>
    <row r="21" spans="2:20" ht="60" customHeight="1" x14ac:dyDescent="0.35">
      <c r="B21" s="41" t="s">
        <v>2495</v>
      </c>
      <c r="C21" s="80"/>
      <c r="D21" s="81"/>
      <c r="E21" s="81" t="s">
        <v>21</v>
      </c>
      <c r="F21" s="81" t="str">
        <f>IF(E21&lt;&gt;"", IFERROR(VLOOKUP(E21, Dashboard!$B64:$F69, 5, FALSE), ""), "")</f>
        <v/>
      </c>
      <c r="G21" s="82"/>
      <c r="H21" s="69"/>
      <c r="I21" s="69"/>
      <c r="J21" s="82"/>
      <c r="K21" s="82"/>
      <c r="L21" s="43"/>
      <c r="M21" s="43"/>
      <c r="N21" s="82"/>
      <c r="O21" s="82"/>
      <c r="P21" s="43"/>
      <c r="Q21" s="43" t="s">
        <v>21</v>
      </c>
      <c r="R21" s="82"/>
      <c r="S21" s="69"/>
      <c r="T21" s="82"/>
    </row>
    <row r="22" spans="2:20" ht="60" customHeight="1" x14ac:dyDescent="0.35">
      <c r="B22" s="41" t="s">
        <v>2496</v>
      </c>
      <c r="C22" s="80"/>
      <c r="D22" s="81"/>
      <c r="E22" s="81" t="s">
        <v>21</v>
      </c>
      <c r="F22" s="81" t="str">
        <f>IF(E22&lt;&gt;"", IFERROR(VLOOKUP(E22, Dashboard!$B64:$F69, 5, FALSE), ""), "")</f>
        <v/>
      </c>
      <c r="G22" s="82"/>
      <c r="H22" s="69"/>
      <c r="I22" s="69"/>
      <c r="J22" s="82"/>
      <c r="K22" s="82"/>
      <c r="L22" s="43"/>
      <c r="M22" s="43"/>
      <c r="N22" s="82"/>
      <c r="O22" s="82"/>
      <c r="P22" s="43"/>
      <c r="Q22" s="43" t="s">
        <v>21</v>
      </c>
      <c r="R22" s="82"/>
      <c r="S22" s="69"/>
      <c r="T22" s="82"/>
    </row>
    <row r="23" spans="2:20" ht="60" customHeight="1" x14ac:dyDescent="0.35">
      <c r="B23" s="41" t="s">
        <v>2497</v>
      </c>
      <c r="C23" s="80"/>
      <c r="D23" s="81"/>
      <c r="E23" s="81" t="s">
        <v>21</v>
      </c>
      <c r="F23" s="81" t="str">
        <f>IF(E23&lt;&gt;"", IFERROR(VLOOKUP(E23, Dashboard!$B64:$F69, 5, FALSE), ""), "")</f>
        <v/>
      </c>
      <c r="G23" s="82"/>
      <c r="H23" s="69"/>
      <c r="I23" s="69"/>
      <c r="J23" s="82"/>
      <c r="K23" s="82"/>
      <c r="L23" s="43"/>
      <c r="M23" s="43"/>
      <c r="N23" s="82"/>
      <c r="O23" s="82"/>
      <c r="P23" s="43"/>
      <c r="Q23" s="43" t="s">
        <v>21</v>
      </c>
      <c r="R23" s="82"/>
      <c r="S23" s="69"/>
      <c r="T23" s="82"/>
    </row>
    <row r="24" spans="2:20" ht="60" customHeight="1" x14ac:dyDescent="0.35">
      <c r="B24" s="41" t="s">
        <v>2498</v>
      </c>
      <c r="C24" s="80"/>
      <c r="D24" s="81"/>
      <c r="E24" s="81" t="s">
        <v>21</v>
      </c>
      <c r="F24" s="81" t="str">
        <f>IF(E24&lt;&gt;"", IFERROR(VLOOKUP(E24, Dashboard!$B64:$F69, 5, FALSE), ""), "")</f>
        <v/>
      </c>
      <c r="G24" s="82"/>
      <c r="H24" s="69"/>
      <c r="I24" s="69"/>
      <c r="J24" s="82"/>
      <c r="K24" s="82"/>
      <c r="L24" s="43"/>
      <c r="M24" s="43"/>
      <c r="N24" s="82"/>
      <c r="O24" s="82"/>
      <c r="P24" s="43"/>
      <c r="Q24" s="43" t="s">
        <v>21</v>
      </c>
      <c r="R24" s="82"/>
      <c r="S24" s="69"/>
      <c r="T24" s="82"/>
    </row>
    <row r="25" spans="2:20" ht="60" customHeight="1" x14ac:dyDescent="0.35">
      <c r="B25" s="41" t="s">
        <v>2499</v>
      </c>
      <c r="C25" s="80"/>
      <c r="D25" s="81"/>
      <c r="E25" s="81" t="s">
        <v>21</v>
      </c>
      <c r="F25" s="81" t="str">
        <f>IF(E25&lt;&gt;"", IFERROR(VLOOKUP(E25, Dashboard!$B64:$F69, 5, FALSE), ""), "")</f>
        <v/>
      </c>
      <c r="G25" s="82"/>
      <c r="H25" s="69"/>
      <c r="I25" s="69"/>
      <c r="J25" s="82"/>
      <c r="K25" s="82"/>
      <c r="L25" s="43"/>
      <c r="M25" s="43"/>
      <c r="N25" s="82"/>
      <c r="O25" s="82"/>
      <c r="P25" s="43"/>
      <c r="Q25" s="43" t="s">
        <v>21</v>
      </c>
      <c r="R25" s="82"/>
      <c r="S25" s="69"/>
      <c r="T25" s="82"/>
    </row>
    <row r="26" spans="2:20" ht="60" customHeight="1" x14ac:dyDescent="0.35">
      <c r="B26" s="41" t="s">
        <v>2500</v>
      </c>
      <c r="C26" s="80"/>
      <c r="D26" s="81"/>
      <c r="E26" s="81" t="s">
        <v>21</v>
      </c>
      <c r="F26" s="81" t="str">
        <f>IF(E26&lt;&gt;"", IFERROR(VLOOKUP(E26, Dashboard!$B64:$F69, 5, FALSE), ""), "")</f>
        <v/>
      </c>
      <c r="G26" s="82"/>
      <c r="H26" s="69"/>
      <c r="I26" s="69"/>
      <c r="J26" s="82"/>
      <c r="K26" s="82"/>
      <c r="L26" s="43"/>
      <c r="M26" s="43"/>
      <c r="N26" s="82"/>
      <c r="O26" s="82"/>
      <c r="P26" s="43"/>
      <c r="Q26" s="43" t="s">
        <v>21</v>
      </c>
      <c r="R26" s="82"/>
      <c r="S26" s="69"/>
      <c r="T26" s="82"/>
    </row>
    <row r="27" spans="2:20" ht="60" customHeight="1" x14ac:dyDescent="0.35">
      <c r="B27" s="41" t="s">
        <v>2501</v>
      </c>
      <c r="C27" s="80"/>
      <c r="D27" s="81"/>
      <c r="E27" s="81" t="s">
        <v>21</v>
      </c>
      <c r="F27" s="81" t="str">
        <f>IF(E27&lt;&gt;"", IFERROR(VLOOKUP(E27, Dashboard!$B64:$F69, 5, FALSE), ""), "")</f>
        <v/>
      </c>
      <c r="G27" s="82"/>
      <c r="H27" s="69"/>
      <c r="I27" s="69"/>
      <c r="J27" s="82"/>
      <c r="K27" s="82"/>
      <c r="L27" s="43"/>
      <c r="M27" s="43"/>
      <c r="N27" s="82"/>
      <c r="O27" s="82"/>
      <c r="P27" s="43"/>
      <c r="Q27" s="43" t="s">
        <v>21</v>
      </c>
      <c r="R27" s="82"/>
      <c r="S27" s="69"/>
      <c r="T27" s="82"/>
    </row>
    <row r="28" spans="2:20" ht="60" customHeight="1" x14ac:dyDescent="0.35">
      <c r="B28" s="41" t="s">
        <v>2502</v>
      </c>
      <c r="C28" s="80"/>
      <c r="D28" s="81"/>
      <c r="E28" s="81" t="s">
        <v>21</v>
      </c>
      <c r="F28" s="81" t="str">
        <f>IF(E28&lt;&gt;"", IFERROR(VLOOKUP(E28, Dashboard!$B64:$F69, 5, FALSE), ""), "")</f>
        <v/>
      </c>
      <c r="G28" s="82"/>
      <c r="H28" s="69"/>
      <c r="I28" s="69"/>
      <c r="J28" s="82"/>
      <c r="K28" s="82"/>
      <c r="L28" s="43"/>
      <c r="M28" s="43"/>
      <c r="N28" s="82"/>
      <c r="O28" s="82"/>
      <c r="P28" s="43"/>
      <c r="Q28" s="43" t="s">
        <v>21</v>
      </c>
      <c r="R28" s="82"/>
      <c r="S28" s="69"/>
      <c r="T28" s="82"/>
    </row>
    <row r="29" spans="2:20" ht="60" customHeight="1" x14ac:dyDescent="0.35">
      <c r="B29" s="41" t="s">
        <v>2503</v>
      </c>
      <c r="C29" s="80"/>
      <c r="D29" s="81"/>
      <c r="E29" s="81" t="s">
        <v>21</v>
      </c>
      <c r="F29" s="81" t="str">
        <f>IF(E29&lt;&gt;"", IFERROR(VLOOKUP(E29, Dashboard!$B64:$F69, 5, FALSE), ""), "")</f>
        <v/>
      </c>
      <c r="G29" s="82"/>
      <c r="H29" s="69"/>
      <c r="I29" s="69"/>
      <c r="J29" s="82"/>
      <c r="K29" s="82"/>
      <c r="L29" s="43"/>
      <c r="M29" s="43"/>
      <c r="N29" s="82"/>
      <c r="O29" s="82"/>
      <c r="P29" s="43"/>
      <c r="Q29" s="43" t="s">
        <v>21</v>
      </c>
      <c r="R29" s="82"/>
      <c r="S29" s="69"/>
      <c r="T29" s="82"/>
    </row>
    <row r="30" spans="2:20" ht="60" customHeight="1" x14ac:dyDescent="0.35">
      <c r="B30" s="41" t="s">
        <v>2504</v>
      </c>
      <c r="C30" s="80"/>
      <c r="D30" s="81"/>
      <c r="E30" s="81" t="s">
        <v>21</v>
      </c>
      <c r="F30" s="81" t="str">
        <f>IF(E30&lt;&gt;"", IFERROR(VLOOKUP(E30, Dashboard!$B64:$F69, 5, FALSE), ""), "")</f>
        <v/>
      </c>
      <c r="G30" s="82"/>
      <c r="H30" s="69"/>
      <c r="I30" s="69"/>
      <c r="J30" s="82"/>
      <c r="K30" s="82"/>
      <c r="L30" s="43"/>
      <c r="M30" s="43"/>
      <c r="N30" s="82"/>
      <c r="O30" s="82"/>
      <c r="P30" s="43"/>
      <c r="Q30" s="43" t="s">
        <v>21</v>
      </c>
      <c r="R30" s="82"/>
      <c r="S30" s="69"/>
      <c r="T30" s="82"/>
    </row>
    <row r="31" spans="2:20" ht="60" customHeight="1" x14ac:dyDescent="0.35">
      <c r="B31" s="41" t="s">
        <v>2505</v>
      </c>
      <c r="C31" s="80"/>
      <c r="D31" s="81"/>
      <c r="E31" s="81" t="s">
        <v>21</v>
      </c>
      <c r="F31" s="81" t="str">
        <f>IF(E31&lt;&gt;"", IFERROR(VLOOKUP(E31, Dashboard!$B64:$F69, 5, FALSE), ""), "")</f>
        <v/>
      </c>
      <c r="G31" s="82"/>
      <c r="H31" s="69"/>
      <c r="I31" s="69"/>
      <c r="J31" s="82"/>
      <c r="K31" s="82"/>
      <c r="L31" s="43"/>
      <c r="M31" s="43"/>
      <c r="N31" s="82"/>
      <c r="O31" s="82"/>
      <c r="P31" s="43"/>
      <c r="Q31" s="43" t="s">
        <v>21</v>
      </c>
      <c r="R31" s="82"/>
      <c r="S31" s="69"/>
      <c r="T31" s="82"/>
    </row>
    <row r="32" spans="2:20" ht="60" customHeight="1" x14ac:dyDescent="0.35">
      <c r="B32" s="41" t="s">
        <v>2506</v>
      </c>
      <c r="C32" s="80"/>
      <c r="D32" s="81"/>
      <c r="E32" s="81" t="s">
        <v>21</v>
      </c>
      <c r="F32" s="81" t="str">
        <f>IF(E32&lt;&gt;"", IFERROR(VLOOKUP(E32, Dashboard!$B64:$F69, 5, FALSE), ""), "")</f>
        <v/>
      </c>
      <c r="G32" s="82"/>
      <c r="H32" s="69"/>
      <c r="I32" s="69"/>
      <c r="J32" s="82"/>
      <c r="K32" s="82"/>
      <c r="L32" s="43"/>
      <c r="M32" s="43"/>
      <c r="N32" s="82"/>
      <c r="O32" s="82"/>
      <c r="P32" s="43"/>
      <c r="Q32" s="43" t="s">
        <v>21</v>
      </c>
      <c r="R32" s="82"/>
      <c r="S32" s="69"/>
      <c r="T32" s="82"/>
    </row>
    <row r="33" spans="2:20" ht="60" customHeight="1" x14ac:dyDescent="0.35">
      <c r="B33" s="41" t="s">
        <v>2507</v>
      </c>
      <c r="C33" s="80"/>
      <c r="D33" s="81"/>
      <c r="E33" s="81" t="s">
        <v>21</v>
      </c>
      <c r="F33" s="81" t="str">
        <f>IF(E33&lt;&gt;"", IFERROR(VLOOKUP(E33, Dashboard!$B64:$F69, 5, FALSE), ""), "")</f>
        <v/>
      </c>
      <c r="G33" s="82"/>
      <c r="H33" s="69"/>
      <c r="I33" s="69"/>
      <c r="J33" s="82"/>
      <c r="K33" s="82"/>
      <c r="L33" s="43"/>
      <c r="M33" s="43"/>
      <c r="N33" s="82"/>
      <c r="O33" s="82"/>
      <c r="P33" s="43"/>
      <c r="Q33" s="43" t="s">
        <v>21</v>
      </c>
      <c r="R33" s="82"/>
      <c r="S33" s="69"/>
      <c r="T33" s="82"/>
    </row>
    <row r="34" spans="2:20" ht="60" customHeight="1" x14ac:dyDescent="0.35">
      <c r="B34" s="41" t="s">
        <v>2508</v>
      </c>
      <c r="C34" s="80"/>
      <c r="D34" s="81"/>
      <c r="E34" s="81" t="s">
        <v>21</v>
      </c>
      <c r="F34" s="81" t="str">
        <f>IF(E34&lt;&gt;"", IFERROR(VLOOKUP(E34, Dashboard!$B64:$F69, 5, FALSE), ""), "")</f>
        <v/>
      </c>
      <c r="G34" s="82"/>
      <c r="H34" s="69"/>
      <c r="I34" s="69"/>
      <c r="J34" s="82"/>
      <c r="K34" s="82"/>
      <c r="L34" s="43"/>
      <c r="M34" s="43"/>
      <c r="N34" s="82"/>
      <c r="O34" s="82"/>
      <c r="P34" s="43"/>
      <c r="Q34" s="43" t="s">
        <v>21</v>
      </c>
      <c r="R34" s="82"/>
      <c r="S34" s="69"/>
      <c r="T34" s="82"/>
    </row>
    <row r="35" spans="2:20" ht="60" customHeight="1" x14ac:dyDescent="0.35">
      <c r="B35" s="41" t="s">
        <v>2509</v>
      </c>
      <c r="C35" s="80"/>
      <c r="D35" s="81"/>
      <c r="E35" s="81" t="s">
        <v>21</v>
      </c>
      <c r="F35" s="81" t="str">
        <f>IF(E35&lt;&gt;"", IFERROR(VLOOKUP(E35, Dashboard!$B64:$F69, 5, FALSE), ""), "")</f>
        <v/>
      </c>
      <c r="G35" s="82"/>
      <c r="H35" s="69"/>
      <c r="I35" s="69"/>
      <c r="J35" s="82"/>
      <c r="K35" s="82"/>
      <c r="L35" s="43"/>
      <c r="M35" s="43"/>
      <c r="N35" s="82"/>
      <c r="O35" s="82"/>
      <c r="P35" s="43"/>
      <c r="Q35" s="43" t="s">
        <v>21</v>
      </c>
      <c r="R35" s="82"/>
      <c r="S35" s="69"/>
      <c r="T35" s="82"/>
    </row>
    <row r="36" spans="2:20" ht="60" customHeight="1" x14ac:dyDescent="0.35">
      <c r="B36" s="41" t="s">
        <v>2510</v>
      </c>
      <c r="C36" s="80"/>
      <c r="D36" s="81"/>
      <c r="E36" s="81" t="s">
        <v>21</v>
      </c>
      <c r="F36" s="81" t="str">
        <f>IF(E36&lt;&gt;"", IFERROR(VLOOKUP(E36, Dashboard!$B64:$F69, 5, FALSE), ""), "")</f>
        <v/>
      </c>
      <c r="G36" s="82"/>
      <c r="H36" s="69"/>
      <c r="I36" s="69"/>
      <c r="J36" s="82"/>
      <c r="K36" s="82"/>
      <c r="L36" s="43"/>
      <c r="M36" s="43"/>
      <c r="N36" s="82"/>
      <c r="O36" s="82"/>
      <c r="P36" s="43"/>
      <c r="Q36" s="43" t="s">
        <v>21</v>
      </c>
      <c r="R36" s="82"/>
      <c r="S36" s="69"/>
      <c r="T36" s="82"/>
    </row>
    <row r="37" spans="2:20" ht="60" customHeight="1" x14ac:dyDescent="0.35">
      <c r="B37" s="41" t="s">
        <v>2511</v>
      </c>
      <c r="C37" s="80"/>
      <c r="D37" s="81"/>
      <c r="E37" s="81" t="s">
        <v>21</v>
      </c>
      <c r="F37" s="81" t="str">
        <f>IF(E37&lt;&gt;"", IFERROR(VLOOKUP(E37, Dashboard!$B64:$F69, 5, FALSE), ""), "")</f>
        <v/>
      </c>
      <c r="G37" s="82"/>
      <c r="H37" s="69"/>
      <c r="I37" s="69"/>
      <c r="J37" s="82"/>
      <c r="K37" s="82"/>
      <c r="L37" s="43"/>
      <c r="M37" s="43"/>
      <c r="N37" s="82"/>
      <c r="O37" s="82"/>
      <c r="P37" s="43"/>
      <c r="Q37" s="43" t="s">
        <v>21</v>
      </c>
      <c r="R37" s="82"/>
      <c r="S37" s="69"/>
      <c r="T37" s="82"/>
    </row>
    <row r="38" spans="2:20" ht="60" customHeight="1" x14ac:dyDescent="0.35">
      <c r="B38" s="41" t="s">
        <v>2512</v>
      </c>
      <c r="C38" s="80"/>
      <c r="D38" s="81"/>
      <c r="E38" s="81" t="s">
        <v>21</v>
      </c>
      <c r="F38" s="81" t="str">
        <f>IF(E38&lt;&gt;"", IFERROR(VLOOKUP(E38, Dashboard!$B64:$F69, 5, FALSE), ""), "")</f>
        <v/>
      </c>
      <c r="G38" s="82"/>
      <c r="H38" s="69"/>
      <c r="I38" s="69"/>
      <c r="J38" s="82"/>
      <c r="K38" s="82"/>
      <c r="L38" s="43"/>
      <c r="M38" s="43"/>
      <c r="N38" s="82"/>
      <c r="O38" s="82"/>
      <c r="P38" s="43"/>
      <c r="Q38" s="43" t="s">
        <v>21</v>
      </c>
      <c r="R38" s="82"/>
      <c r="S38" s="69"/>
      <c r="T38" s="82"/>
    </row>
    <row r="39" spans="2:20" ht="60" customHeight="1" x14ac:dyDescent="0.35">
      <c r="B39" s="41" t="s">
        <v>2513</v>
      </c>
      <c r="C39" s="80"/>
      <c r="D39" s="81"/>
      <c r="E39" s="81" t="s">
        <v>21</v>
      </c>
      <c r="F39" s="81" t="str">
        <f>IF(E39&lt;&gt;"", IFERROR(VLOOKUP(E39, Dashboard!$B64:$F69, 5, FALSE), ""), "")</f>
        <v/>
      </c>
      <c r="G39" s="82"/>
      <c r="H39" s="69"/>
      <c r="I39" s="69"/>
      <c r="J39" s="82"/>
      <c r="K39" s="82"/>
      <c r="L39" s="43"/>
      <c r="M39" s="43"/>
      <c r="N39" s="82"/>
      <c r="O39" s="82"/>
      <c r="P39" s="43"/>
      <c r="Q39" s="43" t="s">
        <v>21</v>
      </c>
      <c r="R39" s="82"/>
      <c r="S39" s="69"/>
      <c r="T39" s="82"/>
    </row>
    <row r="40" spans="2:20" ht="60" customHeight="1" x14ac:dyDescent="0.35">
      <c r="B40" s="41" t="s">
        <v>2514</v>
      </c>
      <c r="C40" s="80"/>
      <c r="D40" s="81"/>
      <c r="E40" s="81" t="s">
        <v>21</v>
      </c>
      <c r="F40" s="81" t="str">
        <f>IF(E40&lt;&gt;"", IFERROR(VLOOKUP(E40, Dashboard!$B64:$F69, 5, FALSE), ""), "")</f>
        <v/>
      </c>
      <c r="G40" s="82"/>
      <c r="H40" s="69"/>
      <c r="I40" s="69"/>
      <c r="J40" s="82"/>
      <c r="K40" s="82"/>
      <c r="L40" s="43"/>
      <c r="M40" s="43"/>
      <c r="N40" s="82"/>
      <c r="O40" s="82"/>
      <c r="P40" s="43"/>
      <c r="Q40" s="43" t="s">
        <v>21</v>
      </c>
      <c r="R40" s="82"/>
      <c r="S40" s="69"/>
      <c r="T40" s="82"/>
    </row>
    <row r="41" spans="2:20" ht="60" customHeight="1" x14ac:dyDescent="0.35">
      <c r="B41" s="41" t="s">
        <v>2515</v>
      </c>
      <c r="C41" s="80"/>
      <c r="D41" s="81"/>
      <c r="E41" s="81" t="s">
        <v>21</v>
      </c>
      <c r="F41" s="81" t="str">
        <f>IF(E41&lt;&gt;"", IFERROR(VLOOKUP(E41, Dashboard!$B64:$F69, 5, FALSE), ""), "")</f>
        <v/>
      </c>
      <c r="G41" s="82"/>
      <c r="H41" s="69"/>
      <c r="I41" s="69"/>
      <c r="J41" s="82"/>
      <c r="K41" s="82"/>
      <c r="L41" s="43"/>
      <c r="M41" s="43"/>
      <c r="N41" s="82"/>
      <c r="O41" s="82"/>
      <c r="P41" s="43"/>
      <c r="Q41" s="43" t="s">
        <v>21</v>
      </c>
      <c r="R41" s="82"/>
      <c r="S41" s="69"/>
      <c r="T41" s="82"/>
    </row>
    <row r="42" spans="2:20" ht="60" customHeight="1" x14ac:dyDescent="0.35">
      <c r="B42" s="41" t="s">
        <v>2516</v>
      </c>
      <c r="C42" s="80"/>
      <c r="D42" s="81"/>
      <c r="E42" s="81" t="s">
        <v>21</v>
      </c>
      <c r="F42" s="81" t="str">
        <f>IF(E42&lt;&gt;"", IFERROR(VLOOKUP(E42, Dashboard!$B64:$F69, 5, FALSE), ""), "")</f>
        <v/>
      </c>
      <c r="G42" s="82"/>
      <c r="H42" s="69"/>
      <c r="I42" s="69"/>
      <c r="J42" s="82"/>
      <c r="K42" s="82"/>
      <c r="L42" s="43"/>
      <c r="M42" s="43"/>
      <c r="N42" s="82"/>
      <c r="O42" s="82"/>
      <c r="P42" s="43"/>
      <c r="Q42" s="43" t="s">
        <v>21</v>
      </c>
      <c r="R42" s="82"/>
      <c r="S42" s="69"/>
      <c r="T42" s="82"/>
    </row>
    <row r="43" spans="2:20" ht="60" customHeight="1" x14ac:dyDescent="0.35">
      <c r="B43" s="41" t="s">
        <v>2517</v>
      </c>
      <c r="C43" s="80"/>
      <c r="D43" s="81"/>
      <c r="E43" s="81" t="s">
        <v>21</v>
      </c>
      <c r="F43" s="81" t="str">
        <f>IF(E43&lt;&gt;"", IFERROR(VLOOKUP(E43, Dashboard!$B64:$F69, 5, FALSE), ""), "")</f>
        <v/>
      </c>
      <c r="G43" s="82"/>
      <c r="H43" s="69"/>
      <c r="I43" s="69"/>
      <c r="J43" s="82"/>
      <c r="K43" s="82"/>
      <c r="L43" s="43"/>
      <c r="M43" s="43"/>
      <c r="N43" s="82"/>
      <c r="O43" s="82"/>
      <c r="P43" s="43"/>
      <c r="Q43" s="43" t="s">
        <v>21</v>
      </c>
      <c r="R43" s="82"/>
      <c r="S43" s="69"/>
      <c r="T43" s="82"/>
    </row>
    <row r="44" spans="2:20" ht="60" customHeight="1" x14ac:dyDescent="0.35">
      <c r="B44" s="41" t="s">
        <v>2518</v>
      </c>
      <c r="C44" s="80"/>
      <c r="D44" s="81"/>
      <c r="E44" s="81" t="s">
        <v>21</v>
      </c>
      <c r="F44" s="81" t="str">
        <f>IF(E44&lt;&gt;"", IFERROR(VLOOKUP(E44, Dashboard!$B64:$F69, 5, FALSE), ""), "")</f>
        <v/>
      </c>
      <c r="G44" s="82"/>
      <c r="H44" s="69"/>
      <c r="I44" s="69"/>
      <c r="J44" s="82"/>
      <c r="K44" s="82"/>
      <c r="L44" s="43"/>
      <c r="M44" s="43"/>
      <c r="N44" s="82"/>
      <c r="O44" s="82"/>
      <c r="P44" s="43"/>
      <c r="Q44" s="43" t="s">
        <v>21</v>
      </c>
      <c r="R44" s="82"/>
      <c r="S44" s="69"/>
      <c r="T44" s="82"/>
    </row>
    <row r="45" spans="2:20" ht="60" customHeight="1" x14ac:dyDescent="0.35">
      <c r="B45" s="41" t="s">
        <v>2519</v>
      </c>
      <c r="C45" s="80"/>
      <c r="D45" s="81"/>
      <c r="E45" s="81" t="s">
        <v>21</v>
      </c>
      <c r="F45" s="81" t="str">
        <f>IF(E45&lt;&gt;"", IFERROR(VLOOKUP(E45, Dashboard!$B64:$F69, 5, FALSE), ""), "")</f>
        <v/>
      </c>
      <c r="G45" s="82"/>
      <c r="H45" s="69"/>
      <c r="I45" s="69"/>
      <c r="J45" s="82"/>
      <c r="K45" s="82"/>
      <c r="L45" s="43"/>
      <c r="M45" s="43"/>
      <c r="N45" s="82"/>
      <c r="O45" s="82"/>
      <c r="P45" s="43"/>
      <c r="Q45" s="43" t="s">
        <v>21</v>
      </c>
      <c r="R45" s="82"/>
      <c r="S45" s="69"/>
      <c r="T45" s="82"/>
    </row>
    <row r="46" spans="2:20" ht="60" customHeight="1" x14ac:dyDescent="0.35">
      <c r="B46" s="41" t="s">
        <v>2520</v>
      </c>
      <c r="C46" s="80"/>
      <c r="D46" s="81"/>
      <c r="E46" s="81" t="s">
        <v>21</v>
      </c>
      <c r="F46" s="81" t="str">
        <f>IF(E46&lt;&gt;"", IFERROR(VLOOKUP(E46, Dashboard!$B64:$F69, 5, FALSE), ""), "")</f>
        <v/>
      </c>
      <c r="G46" s="82"/>
      <c r="H46" s="69"/>
      <c r="I46" s="69"/>
      <c r="J46" s="82"/>
      <c r="K46" s="82"/>
      <c r="L46" s="43"/>
      <c r="M46" s="43"/>
      <c r="N46" s="82"/>
      <c r="O46" s="82"/>
      <c r="P46" s="43"/>
      <c r="Q46" s="43" t="s">
        <v>21</v>
      </c>
      <c r="R46" s="82"/>
      <c r="S46" s="69"/>
      <c r="T46" s="82"/>
    </row>
    <row r="47" spans="2:20" ht="60" customHeight="1" x14ac:dyDescent="0.35">
      <c r="B47" s="41" t="s">
        <v>2521</v>
      </c>
      <c r="C47" s="80"/>
      <c r="D47" s="81"/>
      <c r="E47" s="81" t="s">
        <v>21</v>
      </c>
      <c r="F47" s="81" t="str">
        <f>IF(E47&lt;&gt;"", IFERROR(VLOOKUP(E47, Dashboard!$B64:$F69, 5, FALSE), ""), "")</f>
        <v/>
      </c>
      <c r="G47" s="82"/>
      <c r="H47" s="69"/>
      <c r="I47" s="69"/>
      <c r="J47" s="82"/>
      <c r="K47" s="82"/>
      <c r="L47" s="43"/>
      <c r="M47" s="43"/>
      <c r="N47" s="82"/>
      <c r="O47" s="82"/>
      <c r="P47" s="43"/>
      <c r="Q47" s="43" t="s">
        <v>21</v>
      </c>
      <c r="R47" s="82"/>
      <c r="S47" s="69"/>
      <c r="T47" s="82"/>
    </row>
    <row r="48" spans="2:20" ht="60" customHeight="1" x14ac:dyDescent="0.35">
      <c r="B48" s="41" t="s">
        <v>2522</v>
      </c>
      <c r="C48" s="80"/>
      <c r="D48" s="81"/>
      <c r="E48" s="81" t="s">
        <v>21</v>
      </c>
      <c r="F48" s="81" t="str">
        <f>IF(E48&lt;&gt;"", IFERROR(VLOOKUP(E48, Dashboard!$B64:$F69, 5, FALSE), ""), "")</f>
        <v/>
      </c>
      <c r="G48" s="82"/>
      <c r="H48" s="69"/>
      <c r="I48" s="69"/>
      <c r="J48" s="82"/>
      <c r="K48" s="82"/>
      <c r="L48" s="43"/>
      <c r="M48" s="43"/>
      <c r="N48" s="82"/>
      <c r="O48" s="82"/>
      <c r="P48" s="43"/>
      <c r="Q48" s="43" t="s">
        <v>21</v>
      </c>
      <c r="R48" s="82"/>
      <c r="S48" s="69"/>
      <c r="T48" s="82"/>
    </row>
    <row r="49" spans="2:20" ht="60" customHeight="1" x14ac:dyDescent="0.35">
      <c r="B49" s="41" t="s">
        <v>2523</v>
      </c>
      <c r="C49" s="80"/>
      <c r="D49" s="81"/>
      <c r="E49" s="81" t="s">
        <v>21</v>
      </c>
      <c r="F49" s="81" t="str">
        <f>IF(E49&lt;&gt;"", IFERROR(VLOOKUP(E49, Dashboard!$B64:$F69, 5, FALSE), ""), "")</f>
        <v/>
      </c>
      <c r="G49" s="82"/>
      <c r="H49" s="69"/>
      <c r="I49" s="69"/>
      <c r="J49" s="82"/>
      <c r="K49" s="82"/>
      <c r="L49" s="43"/>
      <c r="M49" s="43"/>
      <c r="N49" s="82"/>
      <c r="O49" s="82"/>
      <c r="P49" s="43"/>
      <c r="Q49" s="43" t="s">
        <v>21</v>
      </c>
      <c r="R49" s="82"/>
      <c r="S49" s="69"/>
      <c r="T49" s="82"/>
    </row>
    <row r="50" spans="2:20" ht="60" customHeight="1" x14ac:dyDescent="0.35">
      <c r="B50" s="41" t="s">
        <v>2524</v>
      </c>
      <c r="C50" s="80"/>
      <c r="D50" s="81"/>
      <c r="E50" s="81" t="s">
        <v>21</v>
      </c>
      <c r="F50" s="81" t="str">
        <f>IF(E50&lt;&gt;"", IFERROR(VLOOKUP(E50, Dashboard!$B64:$F69, 5, FALSE), ""), "")</f>
        <v/>
      </c>
      <c r="G50" s="82"/>
      <c r="H50" s="69"/>
      <c r="I50" s="69"/>
      <c r="J50" s="82"/>
      <c r="K50" s="82"/>
      <c r="L50" s="43"/>
      <c r="M50" s="43"/>
      <c r="N50" s="82"/>
      <c r="O50" s="82"/>
      <c r="P50" s="43"/>
      <c r="Q50" s="43" t="s">
        <v>21</v>
      </c>
      <c r="R50" s="82"/>
      <c r="S50" s="69"/>
      <c r="T50" s="82"/>
    </row>
    <row r="51" spans="2:20" ht="60" customHeight="1" x14ac:dyDescent="0.35">
      <c r="B51" s="41" t="s">
        <v>2525</v>
      </c>
      <c r="C51" s="80"/>
      <c r="D51" s="81"/>
      <c r="E51" s="81" t="s">
        <v>21</v>
      </c>
      <c r="F51" s="81" t="str">
        <f>IF(E51&lt;&gt;"", IFERROR(VLOOKUP(E51, Dashboard!$B64:$F69, 5, FALSE), ""), "")</f>
        <v/>
      </c>
      <c r="G51" s="82"/>
      <c r="H51" s="69"/>
      <c r="I51" s="69"/>
      <c r="J51" s="82"/>
      <c r="K51" s="82"/>
      <c r="L51" s="43"/>
      <c r="M51" s="43"/>
      <c r="N51" s="82"/>
      <c r="O51" s="82"/>
      <c r="P51" s="43"/>
      <c r="Q51" s="43" t="s">
        <v>21</v>
      </c>
      <c r="R51" s="82"/>
      <c r="S51" s="69"/>
      <c r="T51" s="82"/>
    </row>
    <row r="52" spans="2:20" ht="60" customHeight="1" x14ac:dyDescent="0.35">
      <c r="B52" s="41" t="s">
        <v>2526</v>
      </c>
      <c r="C52" s="80"/>
      <c r="D52" s="81"/>
      <c r="E52" s="81" t="s">
        <v>21</v>
      </c>
      <c r="F52" s="81" t="str">
        <f>IF(E52&lt;&gt;"", IFERROR(VLOOKUP(E52, Dashboard!$B64:$F69, 5, FALSE), ""), "")</f>
        <v/>
      </c>
      <c r="G52" s="82"/>
      <c r="H52" s="69"/>
      <c r="I52" s="69"/>
      <c r="J52" s="82"/>
      <c r="K52" s="82"/>
      <c r="L52" s="43"/>
      <c r="M52" s="43"/>
      <c r="N52" s="82"/>
      <c r="O52" s="82"/>
      <c r="P52" s="43"/>
      <c r="Q52" s="43" t="s">
        <v>21</v>
      </c>
      <c r="R52" s="82"/>
      <c r="S52" s="69"/>
      <c r="T52" s="82"/>
    </row>
    <row r="53" spans="2:20" ht="60" customHeight="1" x14ac:dyDescent="0.35">
      <c r="B53" s="41" t="s">
        <v>2527</v>
      </c>
      <c r="C53" s="80"/>
      <c r="D53" s="81"/>
      <c r="E53" s="81" t="s">
        <v>21</v>
      </c>
      <c r="F53" s="81" t="str">
        <f>IF(E53&lt;&gt;"", IFERROR(VLOOKUP(E53, Dashboard!$B64:$F69, 5, FALSE), ""), "")</f>
        <v/>
      </c>
      <c r="G53" s="82"/>
      <c r="H53" s="69"/>
      <c r="I53" s="69"/>
      <c r="J53" s="82"/>
      <c r="K53" s="82"/>
      <c r="L53" s="43"/>
      <c r="M53" s="43"/>
      <c r="N53" s="82"/>
      <c r="O53" s="82"/>
      <c r="P53" s="43"/>
      <c r="Q53" s="43" t="s">
        <v>21</v>
      </c>
      <c r="R53" s="82"/>
      <c r="S53" s="69"/>
      <c r="T53" s="82"/>
    </row>
    <row r="54" spans="2:20" ht="60" customHeight="1" x14ac:dyDescent="0.35">
      <c r="B54" s="41" t="s">
        <v>2528</v>
      </c>
      <c r="C54" s="80"/>
      <c r="D54" s="81"/>
      <c r="E54" s="81" t="s">
        <v>21</v>
      </c>
      <c r="F54" s="81" t="str">
        <f>IF(E54&lt;&gt;"", IFERROR(VLOOKUP(E54, Dashboard!$B64:$F69,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2276</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2529</v>
      </c>
      <c r="B1" s="107" t="s">
        <v>0</v>
      </c>
      <c r="C1" s="107" t="s">
        <v>2530</v>
      </c>
      <c r="D1" s="107" t="s">
        <v>10</v>
      </c>
      <c r="E1" s="107" t="s">
        <v>2531</v>
      </c>
      <c r="F1" s="107" t="s">
        <v>2532</v>
      </c>
      <c r="G1" s="107" t="s">
        <v>2533</v>
      </c>
      <c r="H1" s="107" t="s">
        <v>2534</v>
      </c>
      <c r="I1" s="107" t="s">
        <v>2535</v>
      </c>
      <c r="J1" s="107" t="s">
        <v>2536</v>
      </c>
      <c r="K1" s="107" t="s">
        <v>2537</v>
      </c>
      <c r="L1" s="107" t="s">
        <v>2538</v>
      </c>
      <c r="M1" s="107" t="s">
        <v>2539</v>
      </c>
      <c r="N1" s="107" t="s">
        <v>2540</v>
      </c>
      <c r="O1" s="107" t="s">
        <v>2541</v>
      </c>
      <c r="P1" s="107" t="s">
        <v>2542</v>
      </c>
      <c r="Q1" s="107" t="s">
        <v>2543</v>
      </c>
      <c r="R1" s="107" t="s">
        <v>2544</v>
      </c>
      <c r="S1" s="107" t="s">
        <v>2545</v>
      </c>
      <c r="T1" s="107" t="s">
        <v>2546</v>
      </c>
      <c r="U1" s="107" t="s">
        <v>2547</v>
      </c>
      <c r="V1" s="107" t="s">
        <v>2548</v>
      </c>
      <c r="W1" s="107" t="s">
        <v>2549</v>
      </c>
      <c r="X1" s="107" t="s">
        <v>2550</v>
      </c>
      <c r="Y1" s="107" t="s">
        <v>2551</v>
      </c>
      <c r="Z1" s="107" t="s">
        <v>2552</v>
      </c>
      <c r="AA1" s="107" t="s">
        <v>2553</v>
      </c>
      <c r="AB1" s="107" t="s">
        <v>2554</v>
      </c>
      <c r="AC1" s="107" t="s">
        <v>2555</v>
      </c>
      <c r="AD1" s="107" t="s">
        <v>2556</v>
      </c>
      <c r="AE1" s="107" t="s">
        <v>2557</v>
      </c>
      <c r="AF1" s="107" t="s">
        <v>2558</v>
      </c>
      <c r="AG1" s="107" t="s">
        <v>2559</v>
      </c>
      <c r="AH1" s="107" t="s">
        <v>2560</v>
      </c>
      <c r="AI1" s="107" t="s">
        <v>2561</v>
      </c>
      <c r="AJ1" s="107" t="s">
        <v>2562</v>
      </c>
      <c r="AK1" s="107" t="s">
        <v>2563</v>
      </c>
      <c r="AL1" s="107" t="s">
        <v>2564</v>
      </c>
      <c r="AM1" s="107" t="s">
        <v>2565</v>
      </c>
      <c r="AN1" s="107" t="s">
        <v>2566</v>
      </c>
      <c r="AO1" s="107" t="s">
        <v>2567</v>
      </c>
      <c r="AP1" s="107" t="s">
        <v>2568</v>
      </c>
      <c r="AQ1" s="107" t="s">
        <v>2569</v>
      </c>
      <c r="AR1" s="107" t="s">
        <v>2570</v>
      </c>
      <c r="AS1" s="107" t="s">
        <v>2571</v>
      </c>
      <c r="AT1" s="107" t="s">
        <v>2572</v>
      </c>
      <c r="AU1" s="107" t="s">
        <v>2573</v>
      </c>
      <c r="AV1" s="107" t="s">
        <v>2574</v>
      </c>
      <c r="AW1" s="108" t="s">
        <v>2575</v>
      </c>
    </row>
    <row r="2" spans="1:49" ht="60" customHeight="1" outlineLevel="1" x14ac:dyDescent="0.35">
      <c r="A2" s="100" t="s">
        <v>2576</v>
      </c>
      <c r="B2" s="83">
        <v>1</v>
      </c>
      <c r="C2" s="85" t="s">
        <v>21</v>
      </c>
      <c r="D2" s="87" t="s">
        <v>2577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2576</v>
      </c>
      <c r="B3" s="84" t="s">
        <v>2578</v>
      </c>
      <c r="C3" s="86" t="s">
        <v>2579</v>
      </c>
      <c r="D3" s="88" t="s">
        <v>2580</v>
      </c>
      <c r="E3" s="88" t="s">
        <v>2581</v>
      </c>
      <c r="F3" s="89" t="s">
        <v>2582</v>
      </c>
      <c r="G3" s="89" t="s">
        <v>2583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2576</v>
      </c>
      <c r="B4" s="84" t="s">
        <v>2584</v>
      </c>
      <c r="C4" s="86" t="s">
        <v>2585</v>
      </c>
      <c r="D4" s="88" t="s">
        <v>2586</v>
      </c>
      <c r="E4" s="88" t="s">
        <v>2587</v>
      </c>
      <c r="F4" s="89" t="s">
        <v>2582</v>
      </c>
      <c r="G4" s="89" t="s">
        <v>2588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2576</v>
      </c>
      <c r="B5" s="84" t="s">
        <v>2589</v>
      </c>
      <c r="C5" s="86" t="s">
        <v>2590</v>
      </c>
      <c r="D5" s="88" t="s">
        <v>2591</v>
      </c>
      <c r="E5" s="88" t="s">
        <v>2592</v>
      </c>
      <c r="F5" s="89" t="s">
        <v>2582</v>
      </c>
      <c r="G5" s="89" t="s">
        <v>2593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2576</v>
      </c>
      <c r="B6" s="84" t="s">
        <v>2594</v>
      </c>
      <c r="C6" s="86" t="s">
        <v>2595</v>
      </c>
      <c r="D6" s="88" t="s">
        <v>2596</v>
      </c>
      <c r="E6" s="88" t="s">
        <v>2597</v>
      </c>
      <c r="F6" s="89" t="s">
        <v>2582</v>
      </c>
      <c r="G6" s="89" t="s">
        <v>2583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2576</v>
      </c>
      <c r="B7" s="84" t="s">
        <v>2598</v>
      </c>
      <c r="C7" s="86" t="s">
        <v>2599</v>
      </c>
      <c r="D7" s="88" t="s">
        <v>2600</v>
      </c>
      <c r="E7" s="88" t="s">
        <v>2601</v>
      </c>
      <c r="F7" s="89" t="s">
        <v>2582</v>
      </c>
      <c r="G7" s="89" t="s">
        <v>2593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2602</v>
      </c>
      <c r="B8" s="83">
        <v>2</v>
      </c>
      <c r="C8" s="85" t="s">
        <v>21</v>
      </c>
      <c r="D8" s="87" t="s">
        <v>2603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2602</v>
      </c>
      <c r="B9" s="84" t="s">
        <v>2604</v>
      </c>
      <c r="C9" s="86" t="s">
        <v>2605</v>
      </c>
      <c r="D9" s="88" t="s">
        <v>2606</v>
      </c>
      <c r="E9" s="88" t="s">
        <v>2607</v>
      </c>
      <c r="F9" s="89" t="s">
        <v>2608</v>
      </c>
      <c r="G9" s="89" t="s">
        <v>2583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2602</v>
      </c>
      <c r="B10" s="84" t="s">
        <v>2609</v>
      </c>
      <c r="C10" s="86" t="s">
        <v>2610</v>
      </c>
      <c r="D10" s="88" t="s">
        <v>2611</v>
      </c>
      <c r="E10" s="88" t="s">
        <v>2612</v>
      </c>
      <c r="F10" s="89" t="s">
        <v>2608</v>
      </c>
      <c r="G10" s="89" t="s">
        <v>2583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2602</v>
      </c>
      <c r="B11" s="84" t="s">
        <v>2613</v>
      </c>
      <c r="C11" s="86" t="s">
        <v>2614</v>
      </c>
      <c r="D11" s="88" t="s">
        <v>2615</v>
      </c>
      <c r="E11" s="88" t="s">
        <v>2616</v>
      </c>
      <c r="F11" s="89" t="s">
        <v>2608</v>
      </c>
      <c r="G11" s="89" t="s">
        <v>2588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2602</v>
      </c>
      <c r="B12" s="84" t="s">
        <v>2617</v>
      </c>
      <c r="C12" s="86" t="s">
        <v>2618</v>
      </c>
      <c r="D12" s="88" t="s">
        <v>2619</v>
      </c>
      <c r="E12" s="88" t="s">
        <v>2620</v>
      </c>
      <c r="F12" s="89" t="s">
        <v>2608</v>
      </c>
      <c r="G12" s="89" t="s">
        <v>2593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2602</v>
      </c>
      <c r="B13" s="84" t="s">
        <v>2621</v>
      </c>
      <c r="C13" s="86" t="s">
        <v>2622</v>
      </c>
      <c r="D13" s="88" t="s">
        <v>2623</v>
      </c>
      <c r="E13" s="88" t="s">
        <v>2624</v>
      </c>
      <c r="F13" s="89" t="s">
        <v>2608</v>
      </c>
      <c r="G13" s="89" t="s">
        <v>2625</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2602</v>
      </c>
      <c r="B14" s="84" t="s">
        <v>2626</v>
      </c>
      <c r="C14" s="86" t="s">
        <v>2627</v>
      </c>
      <c r="D14" s="88" t="s">
        <v>2628</v>
      </c>
      <c r="E14" s="88" t="s">
        <v>2629</v>
      </c>
      <c r="F14" s="89" t="s">
        <v>2608</v>
      </c>
      <c r="G14" s="89" t="s">
        <v>2625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2602</v>
      </c>
      <c r="B15" s="84" t="s">
        <v>2630</v>
      </c>
      <c r="C15" s="86" t="s">
        <v>2631</v>
      </c>
      <c r="D15" s="88" t="s">
        <v>2632</v>
      </c>
      <c r="E15" s="88" t="s">
        <v>2633</v>
      </c>
      <c r="F15" s="89" t="s">
        <v>2608</v>
      </c>
      <c r="G15" s="89" t="s">
        <v>2625</v>
      </c>
      <c r="H15" s="89">
        <v>3</v>
      </c>
      <c r="I15" s="91">
        <f>IF(COUNTIF(J15:AW15,"&lt;&gt;")=0,"",SUMPRODUCT(((Recommendations[ImplStatus]="Implemented")+(Recommendations[ImplStatus]="Compensated"))*ISNUMBER(MATCH(Recommendations[Id],J15:AW15,0)))/COUNTIF(J15:AW15,"&lt;&gt;"))</f>
        <v>0</v>
      </c>
      <c r="J15" s="93" t="s">
        <v>232</v>
      </c>
      <c r="K15" s="93" t="s">
        <v>485</v>
      </c>
      <c r="L15" s="93" t="s">
        <v>688</v>
      </c>
      <c r="M15" s="93" t="s">
        <v>723</v>
      </c>
      <c r="N15" s="93" t="s">
        <v>811</v>
      </c>
      <c r="O15" s="93" t="s">
        <v>2262</v>
      </c>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2634</v>
      </c>
      <c r="B16" s="83">
        <v>3</v>
      </c>
      <c r="C16" s="85" t="s">
        <v>21</v>
      </c>
      <c r="D16" s="87" t="s">
        <v>2635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2634</v>
      </c>
      <c r="B17" s="84" t="s">
        <v>2636</v>
      </c>
      <c r="C17" s="86" t="s">
        <v>2637</v>
      </c>
      <c r="D17" s="88" t="s">
        <v>2638</v>
      </c>
      <c r="E17" s="88" t="s">
        <v>2639</v>
      </c>
      <c r="F17" s="89" t="s">
        <v>2640</v>
      </c>
      <c r="G17" s="89" t="s">
        <v>2641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2634</v>
      </c>
      <c r="B18" s="84" t="s">
        <v>2642</v>
      </c>
      <c r="C18" s="86" t="s">
        <v>2643</v>
      </c>
      <c r="D18" s="88" t="s">
        <v>2644</v>
      </c>
      <c r="E18" s="88" t="s">
        <v>2645</v>
      </c>
      <c r="F18" s="89" t="s">
        <v>2640</v>
      </c>
      <c r="G18" s="89" t="s">
        <v>2583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2634</v>
      </c>
      <c r="B19" s="84" t="s">
        <v>2646</v>
      </c>
      <c r="C19" s="86" t="s">
        <v>2647</v>
      </c>
      <c r="D19" s="88" t="s">
        <v>2648</v>
      </c>
      <c r="E19" s="88" t="s">
        <v>2649</v>
      </c>
      <c r="F19" s="89" t="s">
        <v>2640</v>
      </c>
      <c r="G19" s="89" t="s">
        <v>2625</v>
      </c>
      <c r="H19" s="89">
        <v>1</v>
      </c>
      <c r="I19" s="91">
        <f>IF(COUNTIF(J19:AW19,"&lt;&gt;")=0,"",SUMPRODUCT(((Recommendations[ImplStatus]="Implemented")+(Recommendations[ImplStatus]="Compensated"))*ISNUMBER(MATCH(Recommendations[Id],J19:AW19,0)))/COUNTIF(J19:AW19,"&lt;&gt;"))</f>
        <v>0</v>
      </c>
      <c r="J19" s="93" t="s">
        <v>2185</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2634</v>
      </c>
      <c r="B20" s="84" t="s">
        <v>2650</v>
      </c>
      <c r="C20" s="86" t="s">
        <v>2651</v>
      </c>
      <c r="D20" s="88" t="s">
        <v>2652</v>
      </c>
      <c r="E20" s="88" t="s">
        <v>2653</v>
      </c>
      <c r="F20" s="89" t="s">
        <v>2640</v>
      </c>
      <c r="G20" s="89" t="s">
        <v>2625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2634</v>
      </c>
      <c r="B21" s="84" t="s">
        <v>2654</v>
      </c>
      <c r="C21" s="86" t="s">
        <v>2655</v>
      </c>
      <c r="D21" s="88" t="s">
        <v>2656</v>
      </c>
      <c r="E21" s="88" t="s">
        <v>2657</v>
      </c>
      <c r="F21" s="89" t="s">
        <v>2640</v>
      </c>
      <c r="G21" s="89" t="s">
        <v>2625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2634</v>
      </c>
      <c r="B22" s="84" t="s">
        <v>2658</v>
      </c>
      <c r="C22" s="86" t="s">
        <v>2659</v>
      </c>
      <c r="D22" s="88" t="s">
        <v>2660</v>
      </c>
      <c r="E22" s="88" t="s">
        <v>2661</v>
      </c>
      <c r="F22" s="89" t="s">
        <v>2640</v>
      </c>
      <c r="G22" s="89" t="s">
        <v>2625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2634</v>
      </c>
      <c r="B23" s="84" t="s">
        <v>2662</v>
      </c>
      <c r="C23" s="86" t="s">
        <v>2663</v>
      </c>
      <c r="D23" s="88" t="s">
        <v>2664</v>
      </c>
      <c r="E23" s="88" t="s">
        <v>2665</v>
      </c>
      <c r="F23" s="89" t="s">
        <v>2640</v>
      </c>
      <c r="G23" s="89" t="s">
        <v>2583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2634</v>
      </c>
      <c r="B24" s="84" t="s">
        <v>2666</v>
      </c>
      <c r="C24" s="86" t="s">
        <v>2667</v>
      </c>
      <c r="D24" s="88" t="s">
        <v>2668</v>
      </c>
      <c r="E24" s="88" t="s">
        <v>2669</v>
      </c>
      <c r="F24" s="89" t="s">
        <v>2640</v>
      </c>
      <c r="G24" s="89" t="s">
        <v>2583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2634</v>
      </c>
      <c r="B25" s="84" t="s">
        <v>2670</v>
      </c>
      <c r="C25" s="86" t="s">
        <v>2671</v>
      </c>
      <c r="D25" s="88" t="s">
        <v>2672</v>
      </c>
      <c r="E25" s="88" t="s">
        <v>2673</v>
      </c>
      <c r="F25" s="89" t="s">
        <v>2640</v>
      </c>
      <c r="G25" s="89" t="s">
        <v>2625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2634</v>
      </c>
      <c r="B26" s="84" t="s">
        <v>2674</v>
      </c>
      <c r="C26" s="86" t="s">
        <v>2675</v>
      </c>
      <c r="D26" s="88" t="s">
        <v>2676</v>
      </c>
      <c r="E26" s="88" t="s">
        <v>2677</v>
      </c>
      <c r="F26" s="89" t="s">
        <v>2640</v>
      </c>
      <c r="G26" s="89" t="s">
        <v>2625</v>
      </c>
      <c r="H26" s="89">
        <v>2</v>
      </c>
      <c r="I26" s="91">
        <f>IF(COUNTIF(J26:AW26,"&lt;&gt;")=0,"",SUMPRODUCT(((Recommendations[ImplStatus]="Implemented")+(Recommendations[ImplStatus]="Compensated"))*ISNUMBER(MATCH(Recommendations[Id],J26:AW26,0)))/COUNTIF(J26:AW26,"&lt;&gt;"))</f>
        <v>0</v>
      </c>
      <c r="J26" s="93" t="s">
        <v>84</v>
      </c>
      <c r="K26" s="93" t="s">
        <v>89</v>
      </c>
      <c r="L26" s="93" t="s">
        <v>161</v>
      </c>
      <c r="M26" s="93" t="s">
        <v>242</v>
      </c>
      <c r="N26" s="93" t="s">
        <v>247</v>
      </c>
      <c r="O26" s="93" t="s">
        <v>391</v>
      </c>
      <c r="P26" s="93" t="s">
        <v>441</v>
      </c>
      <c r="Q26" s="93" t="s">
        <v>526</v>
      </c>
      <c r="R26" s="93" t="s">
        <v>628</v>
      </c>
      <c r="S26" s="93" t="s">
        <v>668</v>
      </c>
      <c r="T26" s="93" t="s">
        <v>753</v>
      </c>
      <c r="U26" s="93" t="s">
        <v>986</v>
      </c>
      <c r="V26" s="93" t="s">
        <v>1069</v>
      </c>
      <c r="W26" s="93" t="s">
        <v>1258</v>
      </c>
      <c r="X26" s="93" t="s">
        <v>1328</v>
      </c>
      <c r="Y26" s="93" t="s">
        <v>2021</v>
      </c>
      <c r="Z26" s="93" t="s">
        <v>2095</v>
      </c>
      <c r="AA26" s="93" t="s">
        <v>2105</v>
      </c>
      <c r="AB26" s="93" t="s">
        <v>2232</v>
      </c>
      <c r="AC26" s="93" t="s">
        <v>2252</v>
      </c>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2634</v>
      </c>
      <c r="B27" s="84" t="s">
        <v>2678</v>
      </c>
      <c r="C27" s="86" t="s">
        <v>2679</v>
      </c>
      <c r="D27" s="88" t="s">
        <v>2680</v>
      </c>
      <c r="E27" s="88" t="s">
        <v>2681</v>
      </c>
      <c r="F27" s="89" t="s">
        <v>2640</v>
      </c>
      <c r="G27" s="89" t="s">
        <v>2625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2634</v>
      </c>
      <c r="B28" s="84" t="s">
        <v>2682</v>
      </c>
      <c r="C28" s="86" t="s">
        <v>2683</v>
      </c>
      <c r="D28" s="88" t="s">
        <v>2684</v>
      </c>
      <c r="E28" s="88" t="s">
        <v>2685</v>
      </c>
      <c r="F28" s="89" t="s">
        <v>2640</v>
      </c>
      <c r="G28" s="89" t="s">
        <v>2625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2634</v>
      </c>
      <c r="B29" s="84" t="s">
        <v>2686</v>
      </c>
      <c r="C29" s="86" t="s">
        <v>2687</v>
      </c>
      <c r="D29" s="88" t="s">
        <v>2688</v>
      </c>
      <c r="E29" s="88" t="s">
        <v>2689</v>
      </c>
      <c r="F29" s="89" t="s">
        <v>2640</v>
      </c>
      <c r="G29" s="89" t="s">
        <v>2625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2634</v>
      </c>
      <c r="B30" s="84" t="s">
        <v>2690</v>
      </c>
      <c r="C30" s="86" t="s">
        <v>2691</v>
      </c>
      <c r="D30" s="88" t="s">
        <v>2692</v>
      </c>
      <c r="E30" s="88" t="s">
        <v>2693</v>
      </c>
      <c r="F30" s="89" t="s">
        <v>2640</v>
      </c>
      <c r="G30" s="89" t="s">
        <v>2593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2694</v>
      </c>
      <c r="B31" s="83">
        <v>4</v>
      </c>
      <c r="C31" s="85" t="s">
        <v>21</v>
      </c>
      <c r="D31" s="87" t="s">
        <v>2695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2694</v>
      </c>
      <c r="B32" s="84" t="s">
        <v>2696</v>
      </c>
      <c r="C32" s="86" t="s">
        <v>2697</v>
      </c>
      <c r="D32" s="88" t="s">
        <v>2698</v>
      </c>
      <c r="E32" s="88" t="s">
        <v>2699</v>
      </c>
      <c r="F32" s="89" t="s">
        <v>2700</v>
      </c>
      <c r="G32" s="89" t="s">
        <v>2641</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2694</v>
      </c>
      <c r="B33" s="84" t="s">
        <v>2701</v>
      </c>
      <c r="C33" s="86" t="s">
        <v>2702</v>
      </c>
      <c r="D33" s="88" t="s">
        <v>2703</v>
      </c>
      <c r="E33" s="88" t="s">
        <v>2704</v>
      </c>
      <c r="F33" s="89" t="s">
        <v>2700</v>
      </c>
      <c r="G33" s="89" t="s">
        <v>2641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2694</v>
      </c>
      <c r="B34" s="84" t="s">
        <v>2705</v>
      </c>
      <c r="C34" s="86" t="s">
        <v>2706</v>
      </c>
      <c r="D34" s="88" t="s">
        <v>2707</v>
      </c>
      <c r="E34" s="88" t="s">
        <v>2708</v>
      </c>
      <c r="F34" s="89" t="s">
        <v>2582</v>
      </c>
      <c r="G34" s="89" t="s">
        <v>2625</v>
      </c>
      <c r="H34" s="89">
        <v>1</v>
      </c>
      <c r="I34" s="91">
        <f>IF(COUNTIF(J34:AW34,"&lt;&gt;")=0,"",SUMPRODUCT(((Recommendations[ImplStatus]="Implemented")+(Recommendations[ImplStatus]="Compensated"))*ISNUMBER(MATCH(Recommendations[Id],J34:AW34,0)))/COUNTIF(J34:AW34,"&lt;&gt;"))</f>
        <v>0</v>
      </c>
      <c r="J34" s="93" t="s">
        <v>156</v>
      </c>
      <c r="K34" s="93" t="s">
        <v>276</v>
      </c>
      <c r="L34" s="93" t="s">
        <v>281</v>
      </c>
      <c r="M34" s="93" t="s">
        <v>401</v>
      </c>
      <c r="N34" s="93" t="s">
        <v>693</v>
      </c>
      <c r="O34" s="93" t="s">
        <v>1084</v>
      </c>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2694</v>
      </c>
      <c r="B35" s="84" t="s">
        <v>2709</v>
      </c>
      <c r="C35" s="86" t="s">
        <v>2710</v>
      </c>
      <c r="D35" s="88" t="s">
        <v>2711</v>
      </c>
      <c r="E35" s="88" t="s">
        <v>2712</v>
      </c>
      <c r="F35" s="89" t="s">
        <v>2582</v>
      </c>
      <c r="G35" s="89" t="s">
        <v>2625</v>
      </c>
      <c r="H35" s="89">
        <v>1</v>
      </c>
      <c r="I35" s="91">
        <f>IF(COUNTIF(J35:AW35,"&lt;&gt;")=0,"",SUMPRODUCT(((Recommendations[ImplStatus]="Implemented")+(Recommendations[ImplStatus]="Compensated"))*ISNUMBER(MATCH(Recommendations[Id],J35:AW35,0)))/COUNTIF(J35:AW35,"&lt;&gt;"))</f>
        <v>0</v>
      </c>
      <c r="J35" s="93" t="s">
        <v>341</v>
      </c>
      <c r="K35" s="93" t="s">
        <v>465</v>
      </c>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2694</v>
      </c>
      <c r="B36" s="84" t="s">
        <v>2713</v>
      </c>
      <c r="C36" s="86" t="s">
        <v>2714</v>
      </c>
      <c r="D36" s="88" t="s">
        <v>2715</v>
      </c>
      <c r="E36" s="88" t="s">
        <v>2716</v>
      </c>
      <c r="F36" s="89" t="s">
        <v>2582</v>
      </c>
      <c r="G36" s="89" t="s">
        <v>2625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2694</v>
      </c>
      <c r="B37" s="84" t="s">
        <v>2717</v>
      </c>
      <c r="C37" s="86" t="s">
        <v>2718</v>
      </c>
      <c r="D37" s="88" t="s">
        <v>2719</v>
      </c>
      <c r="E37" s="88" t="s">
        <v>2720</v>
      </c>
      <c r="F37" s="89" t="s">
        <v>2582</v>
      </c>
      <c r="G37" s="89" t="s">
        <v>2625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2694</v>
      </c>
      <c r="B38" s="84" t="s">
        <v>2721</v>
      </c>
      <c r="C38" s="86" t="s">
        <v>2722</v>
      </c>
      <c r="D38" s="88" t="s">
        <v>2723</v>
      </c>
      <c r="E38" s="88" t="s">
        <v>2724</v>
      </c>
      <c r="F38" s="89" t="s">
        <v>2725</v>
      </c>
      <c r="G38" s="89" t="s">
        <v>2625</v>
      </c>
      <c r="H38" s="89">
        <v>1</v>
      </c>
      <c r="I38" s="91">
        <f>IF(COUNTIF(J38:AW38,"&lt;&gt;")=0,"",SUMPRODUCT(((Recommendations[ImplStatus]="Implemented")+(Recommendations[ImplStatus]="Compensated"))*ISNUMBER(MATCH(Recommendations[Id],J38:AW38,0)))/COUNTIF(J38:AW38,"&lt;&gt;"))</f>
        <v>0</v>
      </c>
      <c r="J38" s="93" t="s">
        <v>475</v>
      </c>
      <c r="K38" s="93" t="s">
        <v>2242</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2694</v>
      </c>
      <c r="B39" s="84" t="s">
        <v>2726</v>
      </c>
      <c r="C39" s="86" t="s">
        <v>2727</v>
      </c>
      <c r="D39" s="88" t="s">
        <v>2728</v>
      </c>
      <c r="E39" s="88" t="s">
        <v>2729</v>
      </c>
      <c r="F39" s="89" t="s">
        <v>2582</v>
      </c>
      <c r="G39" s="89" t="s">
        <v>2625</v>
      </c>
      <c r="H39" s="89">
        <v>2</v>
      </c>
      <c r="I39" s="91">
        <f>IF(COUNTIF(J39:AW39,"&lt;&gt;")=0,"",SUMPRODUCT(((Recommendations[ImplStatus]="Implemented")+(Recommendations[ImplStatus]="Compensated"))*ISNUMBER(MATCH(Recommendations[Id],J39:AW39,0)))/COUNTIF(J39:AW39,"&lt;&gt;"))</f>
        <v>0</v>
      </c>
      <c r="J39" s="93" t="s">
        <v>79</v>
      </c>
      <c r="K39" s="93" t="s">
        <v>114</v>
      </c>
      <c r="L39" s="93" t="s">
        <v>119</v>
      </c>
      <c r="M39" s="93" t="s">
        <v>123</v>
      </c>
      <c r="N39" s="93" t="s">
        <v>127</v>
      </c>
      <c r="O39" s="93" t="s">
        <v>131</v>
      </c>
      <c r="P39" s="93" t="s">
        <v>182</v>
      </c>
      <c r="Q39" s="93" t="s">
        <v>266</v>
      </c>
      <c r="R39" s="93" t="s">
        <v>271</v>
      </c>
      <c r="S39" s="93" t="s">
        <v>331</v>
      </c>
      <c r="T39" s="93" t="s">
        <v>411</v>
      </c>
      <c r="U39" s="93" t="s">
        <v>426</v>
      </c>
      <c r="V39" s="93" t="s">
        <v>589</v>
      </c>
      <c r="W39" s="93" t="s">
        <v>853</v>
      </c>
      <c r="X39" s="93" t="s">
        <v>1138</v>
      </c>
      <c r="Y39" s="93" t="s">
        <v>1143</v>
      </c>
      <c r="Z39" s="93" t="s">
        <v>1153</v>
      </c>
      <c r="AA39" s="93" t="s">
        <v>1323</v>
      </c>
      <c r="AB39" s="93" t="s">
        <v>1429</v>
      </c>
      <c r="AC39" s="93" t="s">
        <v>1444</v>
      </c>
      <c r="AD39" s="93" t="s">
        <v>1454</v>
      </c>
      <c r="AE39" s="93" t="s">
        <v>1459</v>
      </c>
      <c r="AF39" s="93" t="s">
        <v>1464</v>
      </c>
      <c r="AG39" s="93" t="s">
        <v>1484</v>
      </c>
      <c r="AH39" s="93" t="s">
        <v>1489</v>
      </c>
      <c r="AI39" s="93" t="s">
        <v>1577</v>
      </c>
      <c r="AJ39" s="93" t="s">
        <v>1594</v>
      </c>
      <c r="AK39" s="93" t="s">
        <v>1602</v>
      </c>
      <c r="AL39" s="93" t="s">
        <v>1604</v>
      </c>
      <c r="AM39" s="93" t="s">
        <v>1606</v>
      </c>
      <c r="AN39" s="93" t="s">
        <v>1619</v>
      </c>
      <c r="AO39" s="93" t="s">
        <v>1621</v>
      </c>
      <c r="AP39" s="93" t="s">
        <v>1704</v>
      </c>
      <c r="AQ39" s="93" t="s">
        <v>1720</v>
      </c>
      <c r="AR39" s="93" t="s">
        <v>1728</v>
      </c>
      <c r="AS39" s="93" t="s">
        <v>1730</v>
      </c>
      <c r="AT39" s="93" t="s">
        <v>1732</v>
      </c>
      <c r="AU39" s="93" t="s">
        <v>1745</v>
      </c>
      <c r="AV39" s="93" t="s">
        <v>1747</v>
      </c>
      <c r="AW39" s="104" t="s">
        <v>1831</v>
      </c>
    </row>
    <row r="40" spans="1:49" ht="60" customHeight="1" x14ac:dyDescent="0.35">
      <c r="A40" s="101" t="s">
        <v>2694</v>
      </c>
      <c r="B40" s="84" t="s">
        <v>2730</v>
      </c>
      <c r="C40" s="86" t="s">
        <v>2731</v>
      </c>
      <c r="D40" s="88" t="s">
        <v>2732</v>
      </c>
      <c r="E40" s="88" t="s">
        <v>2733</v>
      </c>
      <c r="F40" s="89" t="s">
        <v>2582</v>
      </c>
      <c r="G40" s="89" t="s">
        <v>2625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2694</v>
      </c>
      <c r="B41" s="84" t="s">
        <v>2734</v>
      </c>
      <c r="C41" s="86" t="s">
        <v>2735</v>
      </c>
      <c r="D41" s="88" t="s">
        <v>2736</v>
      </c>
      <c r="E41" s="88" t="s">
        <v>2737</v>
      </c>
      <c r="F41" s="89" t="s">
        <v>2582</v>
      </c>
      <c r="G41" s="89" t="s">
        <v>2625</v>
      </c>
      <c r="H41" s="89">
        <v>2</v>
      </c>
      <c r="I41" s="91">
        <f>IF(COUNTIF(J41:AW41,"&lt;&gt;")=0,"",SUMPRODUCT(((Recommendations[ImplStatus]="Implemented")+(Recommendations[ImplStatus]="Compensated"))*ISNUMBER(MATCH(Recommendations[Id],J41:AW41,0)))/COUNTIF(J41:AW41,"&lt;&gt;"))</f>
        <v>0</v>
      </c>
      <c r="J41" s="93" t="s">
        <v>140</v>
      </c>
      <c r="K41" s="93" t="s">
        <v>212</v>
      </c>
      <c r="L41" s="93" t="s">
        <v>506</v>
      </c>
      <c r="M41" s="93" t="s">
        <v>708</v>
      </c>
      <c r="N41" s="93" t="s">
        <v>783</v>
      </c>
      <c r="O41" s="93" t="s">
        <v>797</v>
      </c>
      <c r="P41" s="93" t="s">
        <v>802</v>
      </c>
      <c r="Q41" s="93" t="s">
        <v>897</v>
      </c>
      <c r="R41" s="93" t="s">
        <v>1009</v>
      </c>
      <c r="S41" s="93" t="s">
        <v>1104</v>
      </c>
      <c r="T41" s="93" t="s">
        <v>1148</v>
      </c>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2694</v>
      </c>
      <c r="B42" s="84" t="s">
        <v>2738</v>
      </c>
      <c r="C42" s="86" t="s">
        <v>2739</v>
      </c>
      <c r="D42" s="88" t="s">
        <v>2740</v>
      </c>
      <c r="E42" s="88" t="s">
        <v>2741</v>
      </c>
      <c r="F42" s="89" t="s">
        <v>2640</v>
      </c>
      <c r="G42" s="89" t="s">
        <v>2625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2694</v>
      </c>
      <c r="B43" s="84" t="s">
        <v>2742</v>
      </c>
      <c r="C43" s="86" t="s">
        <v>2743</v>
      </c>
      <c r="D43" s="88" t="s">
        <v>2744</v>
      </c>
      <c r="E43" s="88" t="s">
        <v>2745</v>
      </c>
      <c r="F43" s="89" t="s">
        <v>2640</v>
      </c>
      <c r="G43" s="89" t="s">
        <v>2625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2746</v>
      </c>
      <c r="B44" s="83">
        <v>5</v>
      </c>
      <c r="C44" s="85" t="s">
        <v>21</v>
      </c>
      <c r="D44" s="87" t="s">
        <v>2747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2746</v>
      </c>
      <c r="B45" s="84" t="s">
        <v>2748</v>
      </c>
      <c r="C45" s="86" t="s">
        <v>2749</v>
      </c>
      <c r="D45" s="88" t="s">
        <v>2750</v>
      </c>
      <c r="E45" s="88" t="s">
        <v>2751</v>
      </c>
      <c r="F45" s="89" t="s">
        <v>2725</v>
      </c>
      <c r="G45" s="89" t="s">
        <v>2583</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2746</v>
      </c>
      <c r="B46" s="84" t="s">
        <v>2752</v>
      </c>
      <c r="C46" s="86" t="s">
        <v>2753</v>
      </c>
      <c r="D46" s="88" t="s">
        <v>2754</v>
      </c>
      <c r="E46" s="88" t="s">
        <v>2755</v>
      </c>
      <c r="F46" s="89" t="s">
        <v>2725</v>
      </c>
      <c r="G46" s="89" t="s">
        <v>2625</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2746</v>
      </c>
      <c r="B47" s="84" t="s">
        <v>2756</v>
      </c>
      <c r="C47" s="86" t="s">
        <v>2757</v>
      </c>
      <c r="D47" s="88" t="s">
        <v>2758</v>
      </c>
      <c r="E47" s="88" t="s">
        <v>2759</v>
      </c>
      <c r="F47" s="89" t="s">
        <v>2725</v>
      </c>
      <c r="G47" s="89" t="s">
        <v>2625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2746</v>
      </c>
      <c r="B48" s="84" t="s">
        <v>2760</v>
      </c>
      <c r="C48" s="86" t="s">
        <v>2761</v>
      </c>
      <c r="D48" s="88" t="s">
        <v>2762</v>
      </c>
      <c r="E48" s="88" t="s">
        <v>2763</v>
      </c>
      <c r="F48" s="89" t="s">
        <v>2725</v>
      </c>
      <c r="G48" s="89" t="s">
        <v>2625</v>
      </c>
      <c r="H48" s="89">
        <v>1</v>
      </c>
      <c r="I48" s="91">
        <f>IF(COUNTIF(J48:AW48,"&lt;&gt;")=0,"",SUMPRODUCT(((Recommendations[ImplStatus]="Implemented")+(Recommendations[ImplStatus]="Compensated"))*ISNUMBER(MATCH(Recommendations[Id],J48:AW48,0)))/COUNTIF(J48:AW48,"&lt;&gt;"))</f>
        <v>0</v>
      </c>
      <c r="J48" s="93" t="s">
        <v>1238</v>
      </c>
      <c r="K48" s="93" t="s">
        <v>1243</v>
      </c>
      <c r="L48" s="93" t="s">
        <v>1263</v>
      </c>
      <c r="M48" s="93" t="s">
        <v>1268</v>
      </c>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2746</v>
      </c>
      <c r="B49" s="84" t="s">
        <v>2764</v>
      </c>
      <c r="C49" s="86" t="s">
        <v>2765</v>
      </c>
      <c r="D49" s="88" t="s">
        <v>2766</v>
      </c>
      <c r="E49" s="88" t="s">
        <v>2767</v>
      </c>
      <c r="F49" s="89" t="s">
        <v>2725</v>
      </c>
      <c r="G49" s="89" t="s">
        <v>2583</v>
      </c>
      <c r="H49" s="89">
        <v>2</v>
      </c>
      <c r="I49" s="91">
        <f>IF(COUNTIF(J49:AW49,"&lt;&gt;")=0,"",SUMPRODUCT(((Recommendations[ImplStatus]="Implemented")+(Recommendations[ImplStatus]="Compensated"))*ISNUMBER(MATCH(Recommendations[Id],J49:AW49,0)))/COUNTIF(J49:AW49,"&lt;&gt;"))</f>
        <v>0</v>
      </c>
      <c r="J49" s="93" t="s">
        <v>1208</v>
      </c>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2746</v>
      </c>
      <c r="B50" s="84" t="s">
        <v>2768</v>
      </c>
      <c r="C50" s="86" t="s">
        <v>2769</v>
      </c>
      <c r="D50" s="88" t="s">
        <v>2770</v>
      </c>
      <c r="E50" s="88" t="s">
        <v>2771</v>
      </c>
      <c r="F50" s="89" t="s">
        <v>2725</v>
      </c>
      <c r="G50" s="89" t="s">
        <v>2641</v>
      </c>
      <c r="H50" s="89">
        <v>2</v>
      </c>
      <c r="I50" s="91">
        <f>IF(COUNTIF(J50:AW50,"&lt;&gt;")=0,"",SUMPRODUCT(((Recommendations[ImplStatus]="Implemented")+(Recommendations[ImplStatus]="Compensated"))*ISNUMBER(MATCH(Recommendations[Id],J50:AW50,0)))/COUNTIF(J50:AW50,"&lt;&gt;"))</f>
        <v>0</v>
      </c>
      <c r="J50" s="93" t="s">
        <v>187</v>
      </c>
      <c r="K50" s="93" t="s">
        <v>1030</v>
      </c>
      <c r="L50" s="93" t="s">
        <v>1298</v>
      </c>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2772</v>
      </c>
      <c r="B51" s="83">
        <v>6</v>
      </c>
      <c r="C51" s="85" t="s">
        <v>21</v>
      </c>
      <c r="D51" s="87" t="s">
        <v>2773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2772</v>
      </c>
      <c r="B52" s="84" t="s">
        <v>2774</v>
      </c>
      <c r="C52" s="86" t="s">
        <v>2775</v>
      </c>
      <c r="D52" s="88" t="s">
        <v>2776</v>
      </c>
      <c r="E52" s="88" t="s">
        <v>2777</v>
      </c>
      <c r="F52" s="89" t="s">
        <v>2700</v>
      </c>
      <c r="G52" s="89" t="s">
        <v>2641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2772</v>
      </c>
      <c r="B53" s="84" t="s">
        <v>2778</v>
      </c>
      <c r="C53" s="86" t="s">
        <v>2779</v>
      </c>
      <c r="D53" s="88" t="s">
        <v>2780</v>
      </c>
      <c r="E53" s="88" t="s">
        <v>2781</v>
      </c>
      <c r="F53" s="89" t="s">
        <v>2700</v>
      </c>
      <c r="G53" s="89" t="s">
        <v>2641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2772</v>
      </c>
      <c r="B54" s="84" t="s">
        <v>2782</v>
      </c>
      <c r="C54" s="86" t="s">
        <v>2783</v>
      </c>
      <c r="D54" s="88" t="s">
        <v>2784</v>
      </c>
      <c r="E54" s="88" t="s">
        <v>2785</v>
      </c>
      <c r="F54" s="89" t="s">
        <v>2725</v>
      </c>
      <c r="G54" s="89" t="s">
        <v>2625</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2772</v>
      </c>
      <c r="B55" s="84" t="s">
        <v>2786</v>
      </c>
      <c r="C55" s="86" t="s">
        <v>2787</v>
      </c>
      <c r="D55" s="88" t="s">
        <v>2788</v>
      </c>
      <c r="E55" s="88" t="s">
        <v>2789</v>
      </c>
      <c r="F55" s="89" t="s">
        <v>2725</v>
      </c>
      <c r="G55" s="89" t="s">
        <v>2625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2772</v>
      </c>
      <c r="B56" s="84" t="s">
        <v>2790</v>
      </c>
      <c r="C56" s="86" t="s">
        <v>2791</v>
      </c>
      <c r="D56" s="88" t="s">
        <v>2792</v>
      </c>
      <c r="E56" s="88" t="s">
        <v>2793</v>
      </c>
      <c r="F56" s="89" t="s">
        <v>2725</v>
      </c>
      <c r="G56" s="89" t="s">
        <v>2625</v>
      </c>
      <c r="H56" s="89">
        <v>1</v>
      </c>
      <c r="I56" s="91">
        <f>IF(COUNTIF(J56:AW56,"&lt;&gt;")=0,"",SUMPRODUCT(((Recommendations[ImplStatus]="Implemented")+(Recommendations[ImplStatus]="Compensated"))*ISNUMBER(MATCH(Recommendations[Id],J56:AW56,0)))/COUNTIF(J56:AW56,"&lt;&gt;"))</f>
        <v>0</v>
      </c>
      <c r="J56" s="93" t="s">
        <v>1035</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2772</v>
      </c>
      <c r="B57" s="84" t="s">
        <v>2794</v>
      </c>
      <c r="C57" s="86" t="s">
        <v>2795</v>
      </c>
      <c r="D57" s="88" t="s">
        <v>2796</v>
      </c>
      <c r="E57" s="88" t="s">
        <v>2797</v>
      </c>
      <c r="F57" s="89" t="s">
        <v>2608</v>
      </c>
      <c r="G57" s="89" t="s">
        <v>2583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2772</v>
      </c>
      <c r="B58" s="84" t="s">
        <v>2798</v>
      </c>
      <c r="C58" s="86" t="s">
        <v>2799</v>
      </c>
      <c r="D58" s="88" t="s">
        <v>2800</v>
      </c>
      <c r="E58" s="88" t="s">
        <v>2801</v>
      </c>
      <c r="F58" s="89" t="s">
        <v>2725</v>
      </c>
      <c r="G58" s="89" t="s">
        <v>2625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2772</v>
      </c>
      <c r="B59" s="84" t="s">
        <v>2802</v>
      </c>
      <c r="C59" s="86" t="s">
        <v>2803</v>
      </c>
      <c r="D59" s="88" t="s">
        <v>2804</v>
      </c>
      <c r="E59" s="88" t="s">
        <v>2805</v>
      </c>
      <c r="F59" s="89" t="s">
        <v>2725</v>
      </c>
      <c r="G59" s="89" t="s">
        <v>2641</v>
      </c>
      <c r="H59" s="89">
        <v>3</v>
      </c>
      <c r="I59" s="91">
        <f>IF(COUNTIF(J59:AW59,"&lt;&gt;")=0,"",SUMPRODUCT(((Recommendations[ImplStatus]="Implemented")+(Recommendations[ImplStatus]="Compensated"))*ISNUMBER(MATCH(Recommendations[Id],J59:AW59,0)))/COUNTIF(J59:AW59,"&lt;&gt;"))</f>
        <v>0</v>
      </c>
      <c r="J59" s="93" t="s">
        <v>1089</v>
      </c>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2806</v>
      </c>
      <c r="B60" s="83">
        <v>7</v>
      </c>
      <c r="C60" s="85" t="s">
        <v>21</v>
      </c>
      <c r="D60" s="87" t="s">
        <v>2807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2806</v>
      </c>
      <c r="B61" s="84" t="s">
        <v>2808</v>
      </c>
      <c r="C61" s="86" t="s">
        <v>2809</v>
      </c>
      <c r="D61" s="88" t="s">
        <v>2810</v>
      </c>
      <c r="E61" s="88" t="s">
        <v>2811</v>
      </c>
      <c r="F61" s="89" t="s">
        <v>2700</v>
      </c>
      <c r="G61" s="89" t="s">
        <v>2641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2806</v>
      </c>
      <c r="B62" s="84" t="s">
        <v>2812</v>
      </c>
      <c r="C62" s="86" t="s">
        <v>2813</v>
      </c>
      <c r="D62" s="88" t="s">
        <v>2814</v>
      </c>
      <c r="E62" s="88" t="s">
        <v>2815</v>
      </c>
      <c r="F62" s="89" t="s">
        <v>2700</v>
      </c>
      <c r="G62" s="89" t="s">
        <v>2641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2806</v>
      </c>
      <c r="B63" s="84" t="s">
        <v>2816</v>
      </c>
      <c r="C63" s="86" t="s">
        <v>2817</v>
      </c>
      <c r="D63" s="88" t="s">
        <v>2818</v>
      </c>
      <c r="E63" s="88" t="s">
        <v>2819</v>
      </c>
      <c r="F63" s="89" t="s">
        <v>2608</v>
      </c>
      <c r="G63" s="89" t="s">
        <v>2625</v>
      </c>
      <c r="H63" s="89">
        <v>1</v>
      </c>
      <c r="I63" s="91">
        <f>IF(COUNTIF(J63:AW63,"&lt;&gt;")=0,"",SUMPRODUCT(((Recommendations[ImplStatus]="Implemented")+(Recommendations[ImplStatus]="Compensated"))*ISNUMBER(MATCH(Recommendations[Id],J63:AW63,0)))/COUNTIF(J63:AW63,"&lt;&gt;"))</f>
        <v>0</v>
      </c>
      <c r="J63" s="93" t="s">
        <v>376</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2806</v>
      </c>
      <c r="B64" s="84" t="s">
        <v>2820</v>
      </c>
      <c r="C64" s="86" t="s">
        <v>2821</v>
      </c>
      <c r="D64" s="88" t="s">
        <v>2822</v>
      </c>
      <c r="E64" s="88" t="s">
        <v>2823</v>
      </c>
      <c r="F64" s="89" t="s">
        <v>2608</v>
      </c>
      <c r="G64" s="89" t="s">
        <v>2625</v>
      </c>
      <c r="H64" s="89">
        <v>1</v>
      </c>
      <c r="I64" s="91">
        <f>IF(COUNTIF(J64:AW64,"&lt;&gt;")=0,"",SUMPRODUCT(((Recommendations[ImplStatus]="Implemented")+(Recommendations[ImplStatus]="Compensated"))*ISNUMBER(MATCH(Recommendations[Id],J64:AW64,0)))/COUNTIF(J64:AW64,"&lt;&gt;"))</f>
        <v>0</v>
      </c>
      <c r="J64" s="93" t="s">
        <v>376</v>
      </c>
      <c r="K64" s="93" t="s">
        <v>738</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2806</v>
      </c>
      <c r="B65" s="84" t="s">
        <v>2824</v>
      </c>
      <c r="C65" s="86" t="s">
        <v>2825</v>
      </c>
      <c r="D65" s="88" t="s">
        <v>2826</v>
      </c>
      <c r="E65" s="88" t="s">
        <v>2827</v>
      </c>
      <c r="F65" s="89" t="s">
        <v>2608</v>
      </c>
      <c r="G65" s="89" t="s">
        <v>2583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2806</v>
      </c>
      <c r="B66" s="84" t="s">
        <v>2828</v>
      </c>
      <c r="C66" s="86" t="s">
        <v>2829</v>
      </c>
      <c r="D66" s="88" t="s">
        <v>2830</v>
      </c>
      <c r="E66" s="88" t="s">
        <v>2831</v>
      </c>
      <c r="F66" s="89" t="s">
        <v>2608</v>
      </c>
      <c r="G66" s="89" t="s">
        <v>2583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2806</v>
      </c>
      <c r="B67" s="84" t="s">
        <v>2832</v>
      </c>
      <c r="C67" s="86" t="s">
        <v>2833</v>
      </c>
      <c r="D67" s="88" t="s">
        <v>2834</v>
      </c>
      <c r="E67" s="88" t="s">
        <v>2835</v>
      </c>
      <c r="F67" s="89" t="s">
        <v>2608</v>
      </c>
      <c r="G67" s="89" t="s">
        <v>2588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2836</v>
      </c>
      <c r="B68" s="83">
        <v>8</v>
      </c>
      <c r="C68" s="85" t="s">
        <v>21</v>
      </c>
      <c r="D68" s="87" t="s">
        <v>2837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2836</v>
      </c>
      <c r="B69" s="84" t="s">
        <v>2838</v>
      </c>
      <c r="C69" s="86" t="s">
        <v>2839</v>
      </c>
      <c r="D69" s="88" t="s">
        <v>2840</v>
      </c>
      <c r="E69" s="88" t="s">
        <v>2841</v>
      </c>
      <c r="F69" s="89" t="s">
        <v>2700</v>
      </c>
      <c r="G69" s="89" t="s">
        <v>2641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2836</v>
      </c>
      <c r="B70" s="84" t="s">
        <v>2842</v>
      </c>
      <c r="C70" s="86" t="s">
        <v>2843</v>
      </c>
      <c r="D70" s="88" t="s">
        <v>2844</v>
      </c>
      <c r="E70" s="88" t="s">
        <v>2845</v>
      </c>
      <c r="F70" s="89" t="s">
        <v>2640</v>
      </c>
      <c r="G70" s="89" t="s">
        <v>2593</v>
      </c>
      <c r="H70" s="89">
        <v>1</v>
      </c>
      <c r="I70" s="91">
        <f>IF(COUNTIF(J70:AW70,"&lt;&gt;")=0,"",SUMPRODUCT(((Recommendations[ImplStatus]="Implemented")+(Recommendations[ImplStatus]="Compensated"))*ISNUMBER(MATCH(Recommendations[Id],J70:AW70,0)))/COUNTIF(J70:AW70,"&lt;&gt;"))</f>
        <v>0</v>
      </c>
      <c r="J70" s="93" t="s">
        <v>104</v>
      </c>
      <c r="K70" s="93" t="s">
        <v>167</v>
      </c>
      <c r="L70" s="93" t="s">
        <v>222</v>
      </c>
      <c r="M70" s="93" t="s">
        <v>431</v>
      </c>
      <c r="N70" s="93" t="s">
        <v>436</v>
      </c>
      <c r="O70" s="93" t="s">
        <v>446</v>
      </c>
      <c r="P70" s="93" t="s">
        <v>480</v>
      </c>
      <c r="Q70" s="93" t="s">
        <v>495</v>
      </c>
      <c r="R70" s="93" t="s">
        <v>500</v>
      </c>
      <c r="S70" s="93" t="s">
        <v>521</v>
      </c>
      <c r="T70" s="93" t="s">
        <v>531</v>
      </c>
      <c r="U70" s="93" t="s">
        <v>536</v>
      </c>
      <c r="V70" s="93" t="s">
        <v>561</v>
      </c>
      <c r="W70" s="93" t="s">
        <v>658</v>
      </c>
      <c r="X70" s="93" t="s">
        <v>663</v>
      </c>
      <c r="Y70" s="93" t="s">
        <v>673</v>
      </c>
      <c r="Z70" s="93" t="s">
        <v>743</v>
      </c>
      <c r="AA70" s="93" t="s">
        <v>768</v>
      </c>
      <c r="AB70" s="93" t="s">
        <v>793</v>
      </c>
      <c r="AC70" s="93" t="s">
        <v>815</v>
      </c>
      <c r="AD70" s="93" t="s">
        <v>820</v>
      </c>
      <c r="AE70" s="93" t="s">
        <v>830</v>
      </c>
      <c r="AF70" s="93" t="s">
        <v>883</v>
      </c>
      <c r="AG70" s="93" t="s">
        <v>981</v>
      </c>
      <c r="AH70" s="93" t="s">
        <v>990</v>
      </c>
      <c r="AI70" s="93" t="s">
        <v>1020</v>
      </c>
      <c r="AJ70" s="93" t="s">
        <v>1108</v>
      </c>
      <c r="AK70" s="93" t="s">
        <v>1218</v>
      </c>
      <c r="AL70" s="93" t="s">
        <v>1344</v>
      </c>
      <c r="AM70" s="93" t="s">
        <v>1349</v>
      </c>
      <c r="AN70" s="93" t="s">
        <v>1503</v>
      </c>
      <c r="AO70" s="93" t="s">
        <v>1507</v>
      </c>
      <c r="AP70" s="93" t="s">
        <v>1632</v>
      </c>
      <c r="AQ70" s="93" t="s">
        <v>1636</v>
      </c>
      <c r="AR70" s="93" t="s">
        <v>1758</v>
      </c>
      <c r="AS70" s="93" t="s">
        <v>1762</v>
      </c>
      <c r="AT70" s="93" t="s">
        <v>1891</v>
      </c>
      <c r="AU70" s="93" t="s">
        <v>1895</v>
      </c>
      <c r="AV70" s="93" t="s">
        <v>2026</v>
      </c>
      <c r="AW70" s="104" t="s">
        <v>2031</v>
      </c>
    </row>
    <row r="71" spans="1:49" ht="60" customHeight="1" x14ac:dyDescent="0.35">
      <c r="A71" s="101" t="s">
        <v>2836</v>
      </c>
      <c r="B71" s="84" t="s">
        <v>2846</v>
      </c>
      <c r="C71" s="86" t="s">
        <v>2847</v>
      </c>
      <c r="D71" s="88" t="s">
        <v>2848</v>
      </c>
      <c r="E71" s="88" t="s">
        <v>2849</v>
      </c>
      <c r="F71" s="89" t="s">
        <v>2640</v>
      </c>
      <c r="G71" s="89" t="s">
        <v>2625</v>
      </c>
      <c r="H71" s="89">
        <v>1</v>
      </c>
      <c r="I71" s="91">
        <f>IF(COUNTIF(J71:AW71,"&lt;&gt;")=0,"",SUMPRODUCT(((Recommendations[ImplStatus]="Implemented")+(Recommendations[ImplStatus]="Compensated"))*ISNUMBER(MATCH(Recommendations[Id],J71:AW71,0)))/COUNTIF(J71:AW71,"&lt;&gt;"))</f>
        <v>0</v>
      </c>
      <c r="J71" s="93" t="s">
        <v>94</v>
      </c>
      <c r="K71" s="93" t="s">
        <v>99</v>
      </c>
      <c r="L71" s="93" t="s">
        <v>217</v>
      </c>
      <c r="M71" s="93" t="s">
        <v>480</v>
      </c>
      <c r="N71" s="93" t="s">
        <v>713</v>
      </c>
      <c r="O71" s="93" t="s">
        <v>1278</v>
      </c>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2836</v>
      </c>
      <c r="B72" s="84" t="s">
        <v>2850</v>
      </c>
      <c r="C72" s="86" t="s">
        <v>2851</v>
      </c>
      <c r="D72" s="88" t="s">
        <v>2852</v>
      </c>
      <c r="E72" s="88" t="s">
        <v>2853</v>
      </c>
      <c r="F72" s="89" t="s">
        <v>2854</v>
      </c>
      <c r="G72" s="89" t="s">
        <v>2625</v>
      </c>
      <c r="H72" s="89">
        <v>2</v>
      </c>
      <c r="I72" s="91">
        <f>IF(COUNTIF(J72:AW72,"&lt;&gt;")=0,"",SUMPRODUCT(((Recommendations[ImplStatus]="Implemented")+(Recommendations[ImplStatus]="Compensated"))*ISNUMBER(MATCH(Recommendations[Id],J72:AW72,0)))/COUNTIF(J72:AW72,"&lt;&gt;"))</f>
        <v>0</v>
      </c>
      <c r="J72" s="93" t="s">
        <v>227</v>
      </c>
      <c r="K72" s="93" t="s">
        <v>1118</v>
      </c>
      <c r="L72" s="93" t="s">
        <v>2215</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2836</v>
      </c>
      <c r="B73" s="84" t="s">
        <v>2855</v>
      </c>
      <c r="C73" s="86" t="s">
        <v>2856</v>
      </c>
      <c r="D73" s="88" t="s">
        <v>2857</v>
      </c>
      <c r="E73" s="88" t="s">
        <v>2858</v>
      </c>
      <c r="F73" s="89" t="s">
        <v>2640</v>
      </c>
      <c r="G73" s="89" t="s">
        <v>2593</v>
      </c>
      <c r="H73" s="89">
        <v>2</v>
      </c>
      <c r="I73" s="91">
        <f>IF(COUNTIF(J73:AW73,"&lt;&gt;")=0,"",SUMPRODUCT(((Recommendations[ImplStatus]="Implemented")+(Recommendations[ImplStatus]="Compensated"))*ISNUMBER(MATCH(Recommendations[Id],J73:AW73,0)))/COUNTIF(J73:AW73,"&lt;&gt;"))</f>
        <v>0</v>
      </c>
      <c r="J73" s="93" t="s">
        <v>167</v>
      </c>
      <c r="K73" s="93" t="s">
        <v>541</v>
      </c>
      <c r="L73" s="93" t="s">
        <v>703</v>
      </c>
      <c r="M73" s="93" t="s">
        <v>748</v>
      </c>
      <c r="N73" s="93" t="s">
        <v>1020</v>
      </c>
      <c r="O73" s="93" t="s">
        <v>2026</v>
      </c>
      <c r="P73" s="93" t="s">
        <v>2157</v>
      </c>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2836</v>
      </c>
      <c r="B74" s="84" t="s">
        <v>2859</v>
      </c>
      <c r="C74" s="86" t="s">
        <v>2860</v>
      </c>
      <c r="D74" s="88" t="s">
        <v>2861</v>
      </c>
      <c r="E74" s="88" t="s">
        <v>2862</v>
      </c>
      <c r="F74" s="89" t="s">
        <v>2640</v>
      </c>
      <c r="G74" s="89" t="s">
        <v>2593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2836</v>
      </c>
      <c r="B75" s="84" t="s">
        <v>2863</v>
      </c>
      <c r="C75" s="86" t="s">
        <v>2864</v>
      </c>
      <c r="D75" s="88" t="s">
        <v>2865</v>
      </c>
      <c r="E75" s="88" t="s">
        <v>2866</v>
      </c>
      <c r="F75" s="89" t="s">
        <v>2640</v>
      </c>
      <c r="G75" s="89" t="s">
        <v>2593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2836</v>
      </c>
      <c r="B76" s="84" t="s">
        <v>2867</v>
      </c>
      <c r="C76" s="86" t="s">
        <v>2868</v>
      </c>
      <c r="D76" s="88" t="s">
        <v>2869</v>
      </c>
      <c r="E76" s="88" t="s">
        <v>2870</v>
      </c>
      <c r="F76" s="89" t="s">
        <v>2640</v>
      </c>
      <c r="G76" s="89" t="s">
        <v>2593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2836</v>
      </c>
      <c r="B77" s="84" t="s">
        <v>2871</v>
      </c>
      <c r="C77" s="86" t="s">
        <v>2872</v>
      </c>
      <c r="D77" s="88" t="s">
        <v>2873</v>
      </c>
      <c r="E77" s="88" t="s">
        <v>2874</v>
      </c>
      <c r="F77" s="89" t="s">
        <v>2640</v>
      </c>
      <c r="G77" s="89" t="s">
        <v>2593</v>
      </c>
      <c r="H77" s="89">
        <v>2</v>
      </c>
      <c r="I77" s="91">
        <f>IF(COUNTIF(J77:AW77,"&lt;&gt;")=0,"",SUMPRODUCT(((Recommendations[ImplStatus]="Implemented")+(Recommendations[ImplStatus]="Compensated"))*ISNUMBER(MATCH(Recommendations[Id],J77:AW77,0)))/COUNTIF(J77:AW77,"&lt;&gt;"))</f>
        <v>0</v>
      </c>
      <c r="J77" s="93" t="s">
        <v>222</v>
      </c>
      <c r="K77" s="93" t="s">
        <v>436</v>
      </c>
      <c r="L77" s="93" t="s">
        <v>990</v>
      </c>
      <c r="M77" s="93" t="s">
        <v>1108</v>
      </c>
      <c r="N77" s="93" t="s">
        <v>1399</v>
      </c>
      <c r="O77" s="93" t="s">
        <v>1548</v>
      </c>
      <c r="P77" s="93" t="s">
        <v>1676</v>
      </c>
      <c r="Q77" s="93" t="s">
        <v>1802</v>
      </c>
      <c r="R77" s="93" t="s">
        <v>1935</v>
      </c>
      <c r="S77" s="93" t="s">
        <v>2041</v>
      </c>
      <c r="T77" s="93" t="s">
        <v>2136</v>
      </c>
      <c r="U77" s="93" t="s">
        <v>2141</v>
      </c>
      <c r="V77" s="93" t="s">
        <v>2227</v>
      </c>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2836</v>
      </c>
      <c r="B78" s="84" t="s">
        <v>2875</v>
      </c>
      <c r="C78" s="86" t="s">
        <v>2876</v>
      </c>
      <c r="D78" s="88" t="s">
        <v>2877</v>
      </c>
      <c r="E78" s="88" t="s">
        <v>2878</v>
      </c>
      <c r="F78" s="89" t="s">
        <v>2640</v>
      </c>
      <c r="G78" s="89" t="s">
        <v>2625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2836</v>
      </c>
      <c r="B79" s="84" t="s">
        <v>2879</v>
      </c>
      <c r="C79" s="86" t="s">
        <v>2880</v>
      </c>
      <c r="D79" s="88" t="s">
        <v>2881</v>
      </c>
      <c r="E79" s="88" t="s">
        <v>2882</v>
      </c>
      <c r="F79" s="89" t="s">
        <v>2640</v>
      </c>
      <c r="G79" s="89" t="s">
        <v>2593</v>
      </c>
      <c r="H79" s="89">
        <v>2</v>
      </c>
      <c r="I79" s="91">
        <f>IF(COUNTIF(J79:AW79,"&lt;&gt;")=0,"",SUMPRODUCT(((Recommendations[ImplStatus]="Implemented")+(Recommendations[ImplStatus]="Compensated"))*ISNUMBER(MATCH(Recommendations[Id],J79:AW79,0)))/COUNTIF(J79:AW79,"&lt;&gt;"))</f>
        <v>0</v>
      </c>
      <c r="J79" s="93" t="s">
        <v>381</v>
      </c>
      <c r="K79" s="93" t="s">
        <v>386</v>
      </c>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2836</v>
      </c>
      <c r="B80" s="84" t="s">
        <v>2883</v>
      </c>
      <c r="C80" s="86" t="s">
        <v>2884</v>
      </c>
      <c r="D80" s="88" t="s">
        <v>2885</v>
      </c>
      <c r="E80" s="88" t="s">
        <v>2886</v>
      </c>
      <c r="F80" s="89" t="s">
        <v>2640</v>
      </c>
      <c r="G80" s="89" t="s">
        <v>2593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2887</v>
      </c>
      <c r="B81" s="83">
        <v>9</v>
      </c>
      <c r="C81" s="85" t="s">
        <v>21</v>
      </c>
      <c r="D81" s="87" t="s">
        <v>2888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2887</v>
      </c>
      <c r="B82" s="84" t="s">
        <v>2889</v>
      </c>
      <c r="C82" s="86" t="s">
        <v>2890</v>
      </c>
      <c r="D82" s="88" t="s">
        <v>2891</v>
      </c>
      <c r="E82" s="88" t="s">
        <v>2892</v>
      </c>
      <c r="F82" s="89" t="s">
        <v>2608</v>
      </c>
      <c r="G82" s="89" t="s">
        <v>2625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2887</v>
      </c>
      <c r="B83" s="84" t="s">
        <v>2893</v>
      </c>
      <c r="C83" s="86" t="s">
        <v>2894</v>
      </c>
      <c r="D83" s="88" t="s">
        <v>2895</v>
      </c>
      <c r="E83" s="88" t="s">
        <v>2896</v>
      </c>
      <c r="F83" s="89" t="s">
        <v>2582</v>
      </c>
      <c r="G83" s="89" t="s">
        <v>2625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2887</v>
      </c>
      <c r="B84" s="84" t="s">
        <v>2897</v>
      </c>
      <c r="C84" s="86" t="s">
        <v>2898</v>
      </c>
      <c r="D84" s="88" t="s">
        <v>2899</v>
      </c>
      <c r="E84" s="88" t="s">
        <v>2900</v>
      </c>
      <c r="F84" s="89" t="s">
        <v>2854</v>
      </c>
      <c r="G84" s="89" t="s">
        <v>2625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2887</v>
      </c>
      <c r="B85" s="84" t="s">
        <v>2901</v>
      </c>
      <c r="C85" s="86" t="s">
        <v>2902</v>
      </c>
      <c r="D85" s="88" t="s">
        <v>2903</v>
      </c>
      <c r="E85" s="88" t="s">
        <v>2904</v>
      </c>
      <c r="F85" s="89" t="s">
        <v>2608</v>
      </c>
      <c r="G85" s="89" t="s">
        <v>2625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2887</v>
      </c>
      <c r="B86" s="84" t="s">
        <v>2905</v>
      </c>
      <c r="C86" s="86" t="s">
        <v>2906</v>
      </c>
      <c r="D86" s="88" t="s">
        <v>2907</v>
      </c>
      <c r="E86" s="88" t="s">
        <v>2908</v>
      </c>
      <c r="F86" s="89" t="s">
        <v>2854</v>
      </c>
      <c r="G86" s="89" t="s">
        <v>2625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2887</v>
      </c>
      <c r="B87" s="84" t="s">
        <v>2909</v>
      </c>
      <c r="C87" s="86" t="s">
        <v>2910</v>
      </c>
      <c r="D87" s="88" t="s">
        <v>2911</v>
      </c>
      <c r="E87" s="88" t="s">
        <v>2912</v>
      </c>
      <c r="F87" s="89" t="s">
        <v>2854</v>
      </c>
      <c r="G87" s="89" t="s">
        <v>2625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2887</v>
      </c>
      <c r="B88" s="84" t="s">
        <v>2913</v>
      </c>
      <c r="C88" s="86" t="s">
        <v>2914</v>
      </c>
      <c r="D88" s="88" t="s">
        <v>2915</v>
      </c>
      <c r="E88" s="88" t="s">
        <v>2916</v>
      </c>
      <c r="F88" s="89" t="s">
        <v>2854</v>
      </c>
      <c r="G88" s="89" t="s">
        <v>2625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2917</v>
      </c>
      <c r="B89" s="83">
        <v>10</v>
      </c>
      <c r="C89" s="85" t="s">
        <v>21</v>
      </c>
      <c r="D89" s="87" t="s">
        <v>2918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2917</v>
      </c>
      <c r="B90" s="84" t="s">
        <v>2919</v>
      </c>
      <c r="C90" s="86" t="s">
        <v>2920</v>
      </c>
      <c r="D90" s="88" t="s">
        <v>2921</v>
      </c>
      <c r="E90" s="88" t="s">
        <v>2922</v>
      </c>
      <c r="F90" s="89" t="s">
        <v>2582</v>
      </c>
      <c r="G90" s="89" t="s">
        <v>2593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2917</v>
      </c>
      <c r="B91" s="84" t="s">
        <v>2923</v>
      </c>
      <c r="C91" s="86" t="s">
        <v>2924</v>
      </c>
      <c r="D91" s="88" t="s">
        <v>2925</v>
      </c>
      <c r="E91" s="88" t="s">
        <v>2926</v>
      </c>
      <c r="F91" s="89" t="s">
        <v>2582</v>
      </c>
      <c r="G91" s="89" t="s">
        <v>2625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2917</v>
      </c>
      <c r="B92" s="84" t="s">
        <v>2927</v>
      </c>
      <c r="C92" s="86" t="s">
        <v>2928</v>
      </c>
      <c r="D92" s="88" t="s">
        <v>2929</v>
      </c>
      <c r="E92" s="88" t="s">
        <v>2930</v>
      </c>
      <c r="F92" s="89" t="s">
        <v>2582</v>
      </c>
      <c r="G92" s="89" t="s">
        <v>2625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2917</v>
      </c>
      <c r="B93" s="84" t="s">
        <v>2931</v>
      </c>
      <c r="C93" s="86" t="s">
        <v>2932</v>
      </c>
      <c r="D93" s="88" t="s">
        <v>2933</v>
      </c>
      <c r="E93" s="88" t="s">
        <v>2934</v>
      </c>
      <c r="F93" s="89" t="s">
        <v>2582</v>
      </c>
      <c r="G93" s="89" t="s">
        <v>2593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2917</v>
      </c>
      <c r="B94" s="84" t="s">
        <v>2935</v>
      </c>
      <c r="C94" s="86" t="s">
        <v>2936</v>
      </c>
      <c r="D94" s="88" t="s">
        <v>2937</v>
      </c>
      <c r="E94" s="88" t="s">
        <v>2938</v>
      </c>
      <c r="F94" s="89" t="s">
        <v>2582</v>
      </c>
      <c r="G94" s="89" t="s">
        <v>2625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2917</v>
      </c>
      <c r="B95" s="84" t="s">
        <v>2939</v>
      </c>
      <c r="C95" s="86" t="s">
        <v>2940</v>
      </c>
      <c r="D95" s="88" t="s">
        <v>2941</v>
      </c>
      <c r="E95" s="88" t="s">
        <v>2942</v>
      </c>
      <c r="F95" s="89" t="s">
        <v>2582</v>
      </c>
      <c r="G95" s="89" t="s">
        <v>2625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2917</v>
      </c>
      <c r="B96" s="84" t="s">
        <v>2943</v>
      </c>
      <c r="C96" s="86" t="s">
        <v>2944</v>
      </c>
      <c r="D96" s="88" t="s">
        <v>2945</v>
      </c>
      <c r="E96" s="88" t="s">
        <v>2946</v>
      </c>
      <c r="F96" s="89" t="s">
        <v>2582</v>
      </c>
      <c r="G96" s="89" t="s">
        <v>2593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2947</v>
      </c>
      <c r="B97" s="83">
        <v>11</v>
      </c>
      <c r="C97" s="85" t="s">
        <v>21</v>
      </c>
      <c r="D97" s="87" t="s">
        <v>2948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2947</v>
      </c>
      <c r="B98" s="84" t="s">
        <v>2949</v>
      </c>
      <c r="C98" s="86" t="s">
        <v>2950</v>
      </c>
      <c r="D98" s="88" t="s">
        <v>2951</v>
      </c>
      <c r="E98" s="88" t="s">
        <v>2952</v>
      </c>
      <c r="F98" s="89" t="s">
        <v>2700</v>
      </c>
      <c r="G98" s="89" t="s">
        <v>2641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2947</v>
      </c>
      <c r="B99" s="84" t="s">
        <v>2953</v>
      </c>
      <c r="C99" s="86" t="s">
        <v>2954</v>
      </c>
      <c r="D99" s="88" t="s">
        <v>2955</v>
      </c>
      <c r="E99" s="88" t="s">
        <v>2956</v>
      </c>
      <c r="F99" s="89" t="s">
        <v>2640</v>
      </c>
      <c r="G99" s="89" t="s">
        <v>2957</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2947</v>
      </c>
      <c r="B100" s="84" t="s">
        <v>2958</v>
      </c>
      <c r="C100" s="86" t="s">
        <v>2959</v>
      </c>
      <c r="D100" s="88" t="s">
        <v>2960</v>
      </c>
      <c r="E100" s="88" t="s">
        <v>2961</v>
      </c>
      <c r="F100" s="89" t="s">
        <v>2640</v>
      </c>
      <c r="G100" s="89" t="s">
        <v>2625</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2947</v>
      </c>
      <c r="B101" s="84" t="s">
        <v>2962</v>
      </c>
      <c r="C101" s="86" t="s">
        <v>2963</v>
      </c>
      <c r="D101" s="88" t="s">
        <v>2964</v>
      </c>
      <c r="E101" s="88" t="s">
        <v>2965</v>
      </c>
      <c r="F101" s="89" t="s">
        <v>2640</v>
      </c>
      <c r="G101" s="89" t="s">
        <v>2957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2947</v>
      </c>
      <c r="B102" s="84" t="s">
        <v>2966</v>
      </c>
      <c r="C102" s="86" t="s">
        <v>2967</v>
      </c>
      <c r="D102" s="88" t="s">
        <v>2968</v>
      </c>
      <c r="E102" s="88" t="s">
        <v>2969</v>
      </c>
      <c r="F102" s="89" t="s">
        <v>2640</v>
      </c>
      <c r="G102" s="89" t="s">
        <v>2957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2970</v>
      </c>
      <c r="B103" s="83">
        <v>12</v>
      </c>
      <c r="C103" s="85" t="s">
        <v>21</v>
      </c>
      <c r="D103" s="87" t="s">
        <v>2971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2970</v>
      </c>
      <c r="B104" s="84" t="s">
        <v>2972</v>
      </c>
      <c r="C104" s="86" t="s">
        <v>2973</v>
      </c>
      <c r="D104" s="88" t="s">
        <v>2974</v>
      </c>
      <c r="E104" s="88" t="s">
        <v>2975</v>
      </c>
      <c r="F104" s="89" t="s">
        <v>2854</v>
      </c>
      <c r="G104" s="89" t="s">
        <v>2625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2970</v>
      </c>
      <c r="B105" s="84" t="s">
        <v>2976</v>
      </c>
      <c r="C105" s="86" t="s">
        <v>2977</v>
      </c>
      <c r="D105" s="88" t="s">
        <v>2978</v>
      </c>
      <c r="E105" s="88" t="s">
        <v>2979</v>
      </c>
      <c r="F105" s="89" t="s">
        <v>2854</v>
      </c>
      <c r="G105" s="89" t="s">
        <v>2625</v>
      </c>
      <c r="H105" s="89">
        <v>2</v>
      </c>
      <c r="I105" s="91">
        <f>IF(COUNTIF(J105:AW105,"&lt;&gt;")=0,"",SUMPRODUCT(((Recommendations[ImplStatus]="Implemented")+(Recommendations[ImplStatus]="Compensated"))*ISNUMBER(MATCH(Recommendations[Id],J105:AW105,0)))/COUNTIF(J105:AW105,"&lt;&gt;"))</f>
        <v>0</v>
      </c>
      <c r="J105" s="93" t="s">
        <v>286</v>
      </c>
      <c r="K105" s="93" t="s">
        <v>291</v>
      </c>
      <c r="L105" s="93" t="s">
        <v>351</v>
      </c>
      <c r="M105" s="93" t="s">
        <v>356</v>
      </c>
      <c r="N105" s="93" t="s">
        <v>361</v>
      </c>
      <c r="O105" s="93" t="s">
        <v>371</v>
      </c>
      <c r="P105" s="93" t="s">
        <v>1158</v>
      </c>
      <c r="Q105" s="93" t="s">
        <v>1163</v>
      </c>
      <c r="R105" s="93" t="s">
        <v>1168</v>
      </c>
      <c r="S105" s="93" t="s">
        <v>1178</v>
      </c>
      <c r="T105" s="93" t="s">
        <v>1183</v>
      </c>
      <c r="U105" s="93" t="s">
        <v>1188</v>
      </c>
      <c r="V105" s="93" t="s">
        <v>1213</v>
      </c>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2970</v>
      </c>
      <c r="B106" s="84" t="s">
        <v>2980</v>
      </c>
      <c r="C106" s="86" t="s">
        <v>2981</v>
      </c>
      <c r="D106" s="88" t="s">
        <v>2982</v>
      </c>
      <c r="E106" s="88" t="s">
        <v>2983</v>
      </c>
      <c r="F106" s="89" t="s">
        <v>2854</v>
      </c>
      <c r="G106" s="89" t="s">
        <v>2625</v>
      </c>
      <c r="H106" s="89">
        <v>2</v>
      </c>
      <c r="I106" s="91">
        <f>IF(COUNTIF(J106:AW106,"&lt;&gt;")=0,"",SUMPRODUCT(((Recommendations[ImplStatus]="Implemented")+(Recommendations[ImplStatus]="Compensated"))*ISNUMBER(MATCH(Recommendations[Id],J106:AW106,0)))/COUNTIF(J106:AW106,"&lt;&gt;"))</f>
        <v>0</v>
      </c>
      <c r="J106" s="93" t="s">
        <v>1203</v>
      </c>
      <c r="K106" s="93" t="s">
        <v>1223</v>
      </c>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2970</v>
      </c>
      <c r="B107" s="84" t="s">
        <v>2984</v>
      </c>
      <c r="C107" s="86" t="s">
        <v>2985</v>
      </c>
      <c r="D107" s="88" t="s">
        <v>2986</v>
      </c>
      <c r="E107" s="88" t="s">
        <v>2987</v>
      </c>
      <c r="F107" s="89" t="s">
        <v>2700</v>
      </c>
      <c r="G107" s="89" t="s">
        <v>2641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2970</v>
      </c>
      <c r="B108" s="84" t="s">
        <v>2988</v>
      </c>
      <c r="C108" s="86" t="s">
        <v>2989</v>
      </c>
      <c r="D108" s="88" t="s">
        <v>2990</v>
      </c>
      <c r="E108" s="88" t="s">
        <v>2991</v>
      </c>
      <c r="F108" s="89" t="s">
        <v>2854</v>
      </c>
      <c r="G108" s="89" t="s">
        <v>2625</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2970</v>
      </c>
      <c r="B109" s="84" t="s">
        <v>2992</v>
      </c>
      <c r="C109" s="86" t="s">
        <v>2993</v>
      </c>
      <c r="D109" s="88" t="s">
        <v>2994</v>
      </c>
      <c r="E109" s="88" t="s">
        <v>2995</v>
      </c>
      <c r="F109" s="89" t="s">
        <v>2854</v>
      </c>
      <c r="G109" s="89" t="s">
        <v>2625</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2970</v>
      </c>
      <c r="B110" s="84" t="s">
        <v>2996</v>
      </c>
      <c r="C110" s="86" t="s">
        <v>2997</v>
      </c>
      <c r="D110" s="88" t="s">
        <v>2998</v>
      </c>
      <c r="E110" s="88" t="s">
        <v>2999</v>
      </c>
      <c r="F110" s="89" t="s">
        <v>2582</v>
      </c>
      <c r="G110" s="89" t="s">
        <v>2625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2970</v>
      </c>
      <c r="B111" s="84" t="s">
        <v>3000</v>
      </c>
      <c r="C111" s="86" t="s">
        <v>3001</v>
      </c>
      <c r="D111" s="88" t="s">
        <v>3002</v>
      </c>
      <c r="E111" s="88" t="s">
        <v>3003</v>
      </c>
      <c r="F111" s="89" t="s">
        <v>2582</v>
      </c>
      <c r="G111" s="89" t="s">
        <v>2625</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3004</v>
      </c>
      <c r="B112" s="83">
        <v>13</v>
      </c>
      <c r="C112" s="85" t="s">
        <v>21</v>
      </c>
      <c r="D112" s="87" t="s">
        <v>3005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3004</v>
      </c>
      <c r="B113" s="84" t="s">
        <v>3006</v>
      </c>
      <c r="C113" s="86" t="s">
        <v>3007</v>
      </c>
      <c r="D113" s="88" t="s">
        <v>3008</v>
      </c>
      <c r="E113" s="88" t="s">
        <v>3009</v>
      </c>
      <c r="F113" s="89" t="s">
        <v>2854</v>
      </c>
      <c r="G113" s="89" t="s">
        <v>2593</v>
      </c>
      <c r="H113" s="89">
        <v>2</v>
      </c>
      <c r="I113" s="91">
        <f>IF(COUNTIF(J113:AW113,"&lt;&gt;")=0,"",SUMPRODUCT(((Recommendations[ImplStatus]="Implemented")+(Recommendations[ImplStatus]="Compensated"))*ISNUMBER(MATCH(Recommendations[Id],J113:AW113,0)))/COUNTIF(J113:AW113,"&lt;&gt;"))</f>
        <v>0</v>
      </c>
      <c r="J113" s="93" t="s">
        <v>1099</v>
      </c>
      <c r="K113" s="93" t="s">
        <v>1113</v>
      </c>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3004</v>
      </c>
      <c r="B114" s="84" t="s">
        <v>3010</v>
      </c>
      <c r="C114" s="86" t="s">
        <v>3011</v>
      </c>
      <c r="D114" s="88" t="s">
        <v>3012</v>
      </c>
      <c r="E114" s="88" t="s">
        <v>3013</v>
      </c>
      <c r="F114" s="89" t="s">
        <v>2582</v>
      </c>
      <c r="G114" s="89" t="s">
        <v>2593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3004</v>
      </c>
      <c r="B115" s="84" t="s">
        <v>3014</v>
      </c>
      <c r="C115" s="86" t="s">
        <v>3015</v>
      </c>
      <c r="D115" s="88" t="s">
        <v>3016</v>
      </c>
      <c r="E115" s="88" t="s">
        <v>3017</v>
      </c>
      <c r="F115" s="89" t="s">
        <v>2854</v>
      </c>
      <c r="G115" s="89" t="s">
        <v>2593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3004</v>
      </c>
      <c r="B116" s="84" t="s">
        <v>3018</v>
      </c>
      <c r="C116" s="86" t="s">
        <v>3019</v>
      </c>
      <c r="D116" s="88" t="s">
        <v>3020</v>
      </c>
      <c r="E116" s="88" t="s">
        <v>3021</v>
      </c>
      <c r="F116" s="89" t="s">
        <v>2854</v>
      </c>
      <c r="G116" s="89" t="s">
        <v>2625</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3004</v>
      </c>
      <c r="B117" s="84" t="s">
        <v>3022</v>
      </c>
      <c r="C117" s="86" t="s">
        <v>3023</v>
      </c>
      <c r="D117" s="88" t="s">
        <v>3024</v>
      </c>
      <c r="E117" s="88" t="s">
        <v>3025</v>
      </c>
      <c r="F117" s="89" t="s">
        <v>2582</v>
      </c>
      <c r="G117" s="89" t="s">
        <v>2625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3004</v>
      </c>
      <c r="B118" s="84" t="s">
        <v>3026</v>
      </c>
      <c r="C118" s="86" t="s">
        <v>3027</v>
      </c>
      <c r="D118" s="88" t="s">
        <v>3028</v>
      </c>
      <c r="E118" s="88" t="s">
        <v>3029</v>
      </c>
      <c r="F118" s="89" t="s">
        <v>2854</v>
      </c>
      <c r="G118" s="89" t="s">
        <v>2593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3004</v>
      </c>
      <c r="B119" s="84" t="s">
        <v>3030</v>
      </c>
      <c r="C119" s="86" t="s">
        <v>3031</v>
      </c>
      <c r="D119" s="88" t="s">
        <v>3032</v>
      </c>
      <c r="E119" s="88" t="s">
        <v>3033</v>
      </c>
      <c r="F119" s="89" t="s">
        <v>2582</v>
      </c>
      <c r="G119" s="89" t="s">
        <v>2625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3004</v>
      </c>
      <c r="B120" s="84" t="s">
        <v>3034</v>
      </c>
      <c r="C120" s="86" t="s">
        <v>3035</v>
      </c>
      <c r="D120" s="88" t="s">
        <v>3036</v>
      </c>
      <c r="E120" s="88" t="s">
        <v>3037</v>
      </c>
      <c r="F120" s="89" t="s">
        <v>2854</v>
      </c>
      <c r="G120" s="89" t="s">
        <v>2625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3004</v>
      </c>
      <c r="B121" s="84" t="s">
        <v>3038</v>
      </c>
      <c r="C121" s="86" t="s">
        <v>3039</v>
      </c>
      <c r="D121" s="88" t="s">
        <v>3040</v>
      </c>
      <c r="E121" s="88" t="s">
        <v>3041</v>
      </c>
      <c r="F121" s="89" t="s">
        <v>2854</v>
      </c>
      <c r="G121" s="89" t="s">
        <v>2625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3004</v>
      </c>
      <c r="B122" s="84" t="s">
        <v>3042</v>
      </c>
      <c r="C122" s="86" t="s">
        <v>3043</v>
      </c>
      <c r="D122" s="88" t="s">
        <v>3044</v>
      </c>
      <c r="E122" s="88" t="s">
        <v>3045</v>
      </c>
      <c r="F122" s="89" t="s">
        <v>2854</v>
      </c>
      <c r="G122" s="89" t="s">
        <v>2625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3004</v>
      </c>
      <c r="B123" s="84" t="s">
        <v>3046</v>
      </c>
      <c r="C123" s="86" t="s">
        <v>3047</v>
      </c>
      <c r="D123" s="88" t="s">
        <v>3048</v>
      </c>
      <c r="E123" s="88" t="s">
        <v>3049</v>
      </c>
      <c r="F123" s="89" t="s">
        <v>2854</v>
      </c>
      <c r="G123" s="89" t="s">
        <v>2593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3050</v>
      </c>
      <c r="B124" s="83">
        <v>14</v>
      </c>
      <c r="C124" s="85" t="s">
        <v>21</v>
      </c>
      <c r="D124" s="87" t="s">
        <v>3051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3050</v>
      </c>
      <c r="B125" s="84" t="s">
        <v>3052</v>
      </c>
      <c r="C125" s="86" t="s">
        <v>3053</v>
      </c>
      <c r="D125" s="88" t="s">
        <v>3054</v>
      </c>
      <c r="E125" s="88" t="s">
        <v>3055</v>
      </c>
      <c r="F125" s="89" t="s">
        <v>2700</v>
      </c>
      <c r="G125" s="89" t="s">
        <v>2641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3050</v>
      </c>
      <c r="B126" s="84" t="s">
        <v>3056</v>
      </c>
      <c r="C126" s="86" t="s">
        <v>3057</v>
      </c>
      <c r="D126" s="88" t="s">
        <v>3058</v>
      </c>
      <c r="E126" s="88" t="s">
        <v>3059</v>
      </c>
      <c r="F126" s="89" t="s">
        <v>2725</v>
      </c>
      <c r="G126" s="89" t="s">
        <v>2625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3050</v>
      </c>
      <c r="B127" s="84" t="s">
        <v>3060</v>
      </c>
      <c r="C127" s="86" t="s">
        <v>3061</v>
      </c>
      <c r="D127" s="88" t="s">
        <v>3062</v>
      </c>
      <c r="E127" s="88" t="s">
        <v>3063</v>
      </c>
      <c r="F127" s="89" t="s">
        <v>2725</v>
      </c>
      <c r="G127" s="89" t="s">
        <v>2625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3050</v>
      </c>
      <c r="B128" s="84" t="s">
        <v>3064</v>
      </c>
      <c r="C128" s="86" t="s">
        <v>3065</v>
      </c>
      <c r="D128" s="88" t="s">
        <v>3066</v>
      </c>
      <c r="E128" s="88" t="s">
        <v>3067</v>
      </c>
      <c r="F128" s="89" t="s">
        <v>2725</v>
      </c>
      <c r="G128" s="89" t="s">
        <v>2625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3050</v>
      </c>
      <c r="B129" s="84" t="s">
        <v>3068</v>
      </c>
      <c r="C129" s="86" t="s">
        <v>3069</v>
      </c>
      <c r="D129" s="88" t="s">
        <v>3070</v>
      </c>
      <c r="E129" s="88" t="s">
        <v>3071</v>
      </c>
      <c r="F129" s="89" t="s">
        <v>2725</v>
      </c>
      <c r="G129" s="89" t="s">
        <v>2625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3050</v>
      </c>
      <c r="B130" s="84" t="s">
        <v>3072</v>
      </c>
      <c r="C130" s="86" t="s">
        <v>3073</v>
      </c>
      <c r="D130" s="88" t="s">
        <v>3074</v>
      </c>
      <c r="E130" s="88" t="s">
        <v>3075</v>
      </c>
      <c r="F130" s="89" t="s">
        <v>2725</v>
      </c>
      <c r="G130" s="89" t="s">
        <v>2625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3050</v>
      </c>
      <c r="B131" s="84" t="s">
        <v>3076</v>
      </c>
      <c r="C131" s="86" t="s">
        <v>3077</v>
      </c>
      <c r="D131" s="88" t="s">
        <v>3078</v>
      </c>
      <c r="E131" s="88" t="s">
        <v>3079</v>
      </c>
      <c r="F131" s="89" t="s">
        <v>2725</v>
      </c>
      <c r="G131" s="89" t="s">
        <v>2625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3050</v>
      </c>
      <c r="B132" s="84" t="s">
        <v>3080</v>
      </c>
      <c r="C132" s="86" t="s">
        <v>3081</v>
      </c>
      <c r="D132" s="88" t="s">
        <v>3082</v>
      </c>
      <c r="E132" s="88" t="s">
        <v>3083</v>
      </c>
      <c r="F132" s="89" t="s">
        <v>2725</v>
      </c>
      <c r="G132" s="89" t="s">
        <v>2625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3050</v>
      </c>
      <c r="B133" s="84" t="s">
        <v>3084</v>
      </c>
      <c r="C133" s="86" t="s">
        <v>3085</v>
      </c>
      <c r="D133" s="88" t="s">
        <v>3086</v>
      </c>
      <c r="E133" s="88" t="s">
        <v>3087</v>
      </c>
      <c r="F133" s="89" t="s">
        <v>2725</v>
      </c>
      <c r="G133" s="89" t="s">
        <v>2625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3088</v>
      </c>
      <c r="B134" s="83">
        <v>15</v>
      </c>
      <c r="C134" s="85" t="s">
        <v>21</v>
      </c>
      <c r="D134" s="87" t="s">
        <v>3089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3088</v>
      </c>
      <c r="B135" s="84" t="s">
        <v>3090</v>
      </c>
      <c r="C135" s="86" t="s">
        <v>3091</v>
      </c>
      <c r="D135" s="88" t="s">
        <v>3092</v>
      </c>
      <c r="E135" s="88" t="s">
        <v>3093</v>
      </c>
      <c r="F135" s="89" t="s">
        <v>2725</v>
      </c>
      <c r="G135" s="89" t="s">
        <v>2583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3088</v>
      </c>
      <c r="B136" s="84" t="s">
        <v>3094</v>
      </c>
      <c r="C136" s="86" t="s">
        <v>3095</v>
      </c>
      <c r="D136" s="88" t="s">
        <v>3096</v>
      </c>
      <c r="E136" s="88" t="s">
        <v>3097</v>
      </c>
      <c r="F136" s="89" t="s">
        <v>2700</v>
      </c>
      <c r="G136" s="89" t="s">
        <v>2641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3088</v>
      </c>
      <c r="B137" s="84" t="s">
        <v>3098</v>
      </c>
      <c r="C137" s="86" t="s">
        <v>3099</v>
      </c>
      <c r="D137" s="88" t="s">
        <v>3100</v>
      </c>
      <c r="E137" s="88" t="s">
        <v>3101</v>
      </c>
      <c r="F137" s="89" t="s">
        <v>2725</v>
      </c>
      <c r="G137" s="89" t="s">
        <v>2641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3088</v>
      </c>
      <c r="B138" s="84" t="s">
        <v>3102</v>
      </c>
      <c r="C138" s="86" t="s">
        <v>3103</v>
      </c>
      <c r="D138" s="88" t="s">
        <v>3104</v>
      </c>
      <c r="E138" s="88" t="s">
        <v>3105</v>
      </c>
      <c r="F138" s="89" t="s">
        <v>2700</v>
      </c>
      <c r="G138" s="89" t="s">
        <v>2641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3088</v>
      </c>
      <c r="B139" s="84" t="s">
        <v>3106</v>
      </c>
      <c r="C139" s="86" t="s">
        <v>3107</v>
      </c>
      <c r="D139" s="88" t="s">
        <v>3108</v>
      </c>
      <c r="E139" s="88" t="s">
        <v>3109</v>
      </c>
      <c r="F139" s="89" t="s">
        <v>2725</v>
      </c>
      <c r="G139" s="89" t="s">
        <v>2641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3088</v>
      </c>
      <c r="B140" s="84" t="s">
        <v>3110</v>
      </c>
      <c r="C140" s="86" t="s">
        <v>3111</v>
      </c>
      <c r="D140" s="88" t="s">
        <v>3112</v>
      </c>
      <c r="E140" s="88" t="s">
        <v>3113</v>
      </c>
      <c r="F140" s="89" t="s">
        <v>2640</v>
      </c>
      <c r="G140" s="89" t="s">
        <v>2641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3088</v>
      </c>
      <c r="B141" s="84" t="s">
        <v>3114</v>
      </c>
      <c r="C141" s="86" t="s">
        <v>3115</v>
      </c>
      <c r="D141" s="88" t="s">
        <v>3116</v>
      </c>
      <c r="E141" s="88" t="s">
        <v>3117</v>
      </c>
      <c r="F141" s="89" t="s">
        <v>2640</v>
      </c>
      <c r="G141" s="89" t="s">
        <v>2625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3118</v>
      </c>
      <c r="B142" s="83">
        <v>16</v>
      </c>
      <c r="C142" s="85" t="s">
        <v>21</v>
      </c>
      <c r="D142" s="87" t="s">
        <v>3119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3118</v>
      </c>
      <c r="B143" s="84" t="s">
        <v>3120</v>
      </c>
      <c r="C143" s="86" t="s">
        <v>3121</v>
      </c>
      <c r="D143" s="88" t="s">
        <v>3122</v>
      </c>
      <c r="E143" s="88" t="s">
        <v>3123</v>
      </c>
      <c r="F143" s="89" t="s">
        <v>2700</v>
      </c>
      <c r="G143" s="89" t="s">
        <v>2641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3118</v>
      </c>
      <c r="B144" s="84" t="s">
        <v>3124</v>
      </c>
      <c r="C144" s="86" t="s">
        <v>3125</v>
      </c>
      <c r="D144" s="88" t="s">
        <v>3126</v>
      </c>
      <c r="E144" s="88" t="s">
        <v>3127</v>
      </c>
      <c r="F144" s="89" t="s">
        <v>2700</v>
      </c>
      <c r="G144" s="89" t="s">
        <v>2641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3118</v>
      </c>
      <c r="B145" s="84" t="s">
        <v>3128</v>
      </c>
      <c r="C145" s="86" t="s">
        <v>3129</v>
      </c>
      <c r="D145" s="88" t="s">
        <v>3130</v>
      </c>
      <c r="E145" s="88" t="s">
        <v>3131</v>
      </c>
      <c r="F145" s="89" t="s">
        <v>2608</v>
      </c>
      <c r="G145" s="89" t="s">
        <v>2593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3118</v>
      </c>
      <c r="B146" s="84" t="s">
        <v>3132</v>
      </c>
      <c r="C146" s="86" t="s">
        <v>3133</v>
      </c>
      <c r="D146" s="88" t="s">
        <v>3134</v>
      </c>
      <c r="E146" s="88" t="s">
        <v>3135</v>
      </c>
      <c r="F146" s="89" t="s">
        <v>2608</v>
      </c>
      <c r="G146" s="89" t="s">
        <v>2583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3118</v>
      </c>
      <c r="B147" s="84" t="s">
        <v>3136</v>
      </c>
      <c r="C147" s="86" t="s">
        <v>3137</v>
      </c>
      <c r="D147" s="88" t="s">
        <v>3138</v>
      </c>
      <c r="E147" s="88" t="s">
        <v>3139</v>
      </c>
      <c r="F147" s="89" t="s">
        <v>2608</v>
      </c>
      <c r="G147" s="89" t="s">
        <v>2625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3118</v>
      </c>
      <c r="B148" s="84" t="s">
        <v>3140</v>
      </c>
      <c r="C148" s="86" t="s">
        <v>3141</v>
      </c>
      <c r="D148" s="88" t="s">
        <v>3142</v>
      </c>
      <c r="E148" s="88" t="s">
        <v>3143</v>
      </c>
      <c r="F148" s="89" t="s">
        <v>2700</v>
      </c>
      <c r="G148" s="89" t="s">
        <v>2641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3118</v>
      </c>
      <c r="B149" s="84" t="s">
        <v>3144</v>
      </c>
      <c r="C149" s="86" t="s">
        <v>3145</v>
      </c>
      <c r="D149" s="88" t="s">
        <v>3146</v>
      </c>
      <c r="E149" s="88" t="s">
        <v>3147</v>
      </c>
      <c r="F149" s="89" t="s">
        <v>2608</v>
      </c>
      <c r="G149" s="89" t="s">
        <v>2625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3118</v>
      </c>
      <c r="B150" s="84" t="s">
        <v>3148</v>
      </c>
      <c r="C150" s="86" t="s">
        <v>3149</v>
      </c>
      <c r="D150" s="88" t="s">
        <v>3150</v>
      </c>
      <c r="E150" s="88" t="s">
        <v>3151</v>
      </c>
      <c r="F150" s="89" t="s">
        <v>2854</v>
      </c>
      <c r="G150" s="89" t="s">
        <v>2625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3118</v>
      </c>
      <c r="B151" s="84" t="s">
        <v>3152</v>
      </c>
      <c r="C151" s="86" t="s">
        <v>3153</v>
      </c>
      <c r="D151" s="88" t="s">
        <v>3154</v>
      </c>
      <c r="E151" s="88" t="s">
        <v>3155</v>
      </c>
      <c r="F151" s="89" t="s">
        <v>2725</v>
      </c>
      <c r="G151" s="89" t="s">
        <v>2625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3118</v>
      </c>
      <c r="B152" s="84" t="s">
        <v>3156</v>
      </c>
      <c r="C152" s="86" t="s">
        <v>3157</v>
      </c>
      <c r="D152" s="88" t="s">
        <v>3158</v>
      </c>
      <c r="E152" s="88" t="s">
        <v>3159</v>
      </c>
      <c r="F152" s="89" t="s">
        <v>2608</v>
      </c>
      <c r="G152" s="89" t="s">
        <v>2625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3118</v>
      </c>
      <c r="B153" s="84" t="s">
        <v>3160</v>
      </c>
      <c r="C153" s="86" t="s">
        <v>3161</v>
      </c>
      <c r="D153" s="88" t="s">
        <v>3162</v>
      </c>
      <c r="E153" s="88" t="s">
        <v>3163</v>
      </c>
      <c r="F153" s="89" t="s">
        <v>2608</v>
      </c>
      <c r="G153" s="89" t="s">
        <v>2625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3118</v>
      </c>
      <c r="B154" s="84" t="s">
        <v>3164</v>
      </c>
      <c r="C154" s="86" t="s">
        <v>3165</v>
      </c>
      <c r="D154" s="88" t="s">
        <v>3166</v>
      </c>
      <c r="E154" s="88" t="s">
        <v>3167</v>
      </c>
      <c r="F154" s="89" t="s">
        <v>2608</v>
      </c>
      <c r="G154" s="89" t="s">
        <v>2625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3118</v>
      </c>
      <c r="B155" s="84" t="s">
        <v>3168</v>
      </c>
      <c r="C155" s="86" t="s">
        <v>3169</v>
      </c>
      <c r="D155" s="88" t="s">
        <v>3170</v>
      </c>
      <c r="E155" s="88" t="s">
        <v>3171</v>
      </c>
      <c r="F155" s="89" t="s">
        <v>2608</v>
      </c>
      <c r="G155" s="89" t="s">
        <v>2593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3118</v>
      </c>
      <c r="B156" s="84" t="s">
        <v>3172</v>
      </c>
      <c r="C156" s="86" t="s">
        <v>3173</v>
      </c>
      <c r="D156" s="88" t="s">
        <v>3174</v>
      </c>
      <c r="E156" s="88" t="s">
        <v>3175</v>
      </c>
      <c r="F156" s="89" t="s">
        <v>2608</v>
      </c>
      <c r="G156" s="89" t="s">
        <v>2625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3176</v>
      </c>
      <c r="B157" s="83">
        <v>17</v>
      </c>
      <c r="C157" s="85" t="s">
        <v>21</v>
      </c>
      <c r="D157" s="87" t="s">
        <v>3177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3176</v>
      </c>
      <c r="B158" s="84" t="s">
        <v>3178</v>
      </c>
      <c r="C158" s="86" t="s">
        <v>3179</v>
      </c>
      <c r="D158" s="88" t="s">
        <v>3180</v>
      </c>
      <c r="E158" s="88" t="s">
        <v>3181</v>
      </c>
      <c r="F158" s="89" t="s">
        <v>2725</v>
      </c>
      <c r="G158" s="89" t="s">
        <v>2588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3176</v>
      </c>
      <c r="B159" s="84" t="s">
        <v>3182</v>
      </c>
      <c r="C159" s="86" t="s">
        <v>3183</v>
      </c>
      <c r="D159" s="88" t="s">
        <v>3184</v>
      </c>
      <c r="E159" s="88" t="s">
        <v>3185</v>
      </c>
      <c r="F159" s="89" t="s">
        <v>2700</v>
      </c>
      <c r="G159" s="89" t="s">
        <v>2641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3176</v>
      </c>
      <c r="B160" s="84" t="s">
        <v>3186</v>
      </c>
      <c r="C160" s="86" t="s">
        <v>3187</v>
      </c>
      <c r="D160" s="88" t="s">
        <v>3188</v>
      </c>
      <c r="E160" s="88" t="s">
        <v>3189</v>
      </c>
      <c r="F160" s="89" t="s">
        <v>2700</v>
      </c>
      <c r="G160" s="89" t="s">
        <v>2641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3176</v>
      </c>
      <c r="B161" s="84" t="s">
        <v>3190</v>
      </c>
      <c r="C161" s="86" t="s">
        <v>3191</v>
      </c>
      <c r="D161" s="88" t="s">
        <v>3192</v>
      </c>
      <c r="E161" s="88" t="s">
        <v>3193</v>
      </c>
      <c r="F161" s="89" t="s">
        <v>2700</v>
      </c>
      <c r="G161" s="89" t="s">
        <v>2641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3176</v>
      </c>
      <c r="B162" s="84" t="s">
        <v>3194</v>
      </c>
      <c r="C162" s="86" t="s">
        <v>3195</v>
      </c>
      <c r="D162" s="88" t="s">
        <v>3196</v>
      </c>
      <c r="E162" s="88" t="s">
        <v>3197</v>
      </c>
      <c r="F162" s="89" t="s">
        <v>2725</v>
      </c>
      <c r="G162" s="89" t="s">
        <v>2588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3176</v>
      </c>
      <c r="B163" s="84" t="s">
        <v>3198</v>
      </c>
      <c r="C163" s="86" t="s">
        <v>3199</v>
      </c>
      <c r="D163" s="88" t="s">
        <v>3200</v>
      </c>
      <c r="E163" s="88" t="s">
        <v>3201</v>
      </c>
      <c r="F163" s="89" t="s">
        <v>2725</v>
      </c>
      <c r="G163" s="89" t="s">
        <v>2588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3176</v>
      </c>
      <c r="B164" s="84" t="s">
        <v>3202</v>
      </c>
      <c r="C164" s="86" t="s">
        <v>3203</v>
      </c>
      <c r="D164" s="88" t="s">
        <v>3204</v>
      </c>
      <c r="E164" s="88" t="s">
        <v>3205</v>
      </c>
      <c r="F164" s="89" t="s">
        <v>2725</v>
      </c>
      <c r="G164" s="89" t="s">
        <v>2957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3176</v>
      </c>
      <c r="B165" s="84" t="s">
        <v>3206</v>
      </c>
      <c r="C165" s="86" t="s">
        <v>3207</v>
      </c>
      <c r="D165" s="88" t="s">
        <v>3208</v>
      </c>
      <c r="E165" s="88" t="s">
        <v>3209</v>
      </c>
      <c r="F165" s="89" t="s">
        <v>2725</v>
      </c>
      <c r="G165" s="89" t="s">
        <v>2957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3176</v>
      </c>
      <c r="B166" s="84" t="s">
        <v>3210</v>
      </c>
      <c r="C166" s="86" t="s">
        <v>3211</v>
      </c>
      <c r="D166" s="88" t="s">
        <v>3212</v>
      </c>
      <c r="E166" s="88" t="s">
        <v>3213</v>
      </c>
      <c r="F166" s="89" t="s">
        <v>2700</v>
      </c>
      <c r="G166" s="89" t="s">
        <v>2957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3214</v>
      </c>
      <c r="B167" s="83">
        <v>18</v>
      </c>
      <c r="C167" s="85" t="s">
        <v>21</v>
      </c>
      <c r="D167" s="87" t="s">
        <v>3215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3214</v>
      </c>
      <c r="B168" s="84" t="s">
        <v>3216</v>
      </c>
      <c r="C168" s="86" t="s">
        <v>3217</v>
      </c>
      <c r="D168" s="88" t="s">
        <v>3218</v>
      </c>
      <c r="E168" s="88" t="s">
        <v>3219</v>
      </c>
      <c r="F168" s="89" t="s">
        <v>2700</v>
      </c>
      <c r="G168" s="89" t="s">
        <v>2641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3214</v>
      </c>
      <c r="B169" s="84" t="s">
        <v>3220</v>
      </c>
      <c r="C169" s="86" t="s">
        <v>3221</v>
      </c>
      <c r="D169" s="88" t="s">
        <v>3222</v>
      </c>
      <c r="E169" s="88" t="s">
        <v>3223</v>
      </c>
      <c r="F169" s="89" t="s">
        <v>2854</v>
      </c>
      <c r="G169" s="89" t="s">
        <v>2593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3214</v>
      </c>
      <c r="B170" s="84" t="s">
        <v>3224</v>
      </c>
      <c r="C170" s="86" t="s">
        <v>3225</v>
      </c>
      <c r="D170" s="88" t="s">
        <v>3226</v>
      </c>
      <c r="E170" s="88" t="s">
        <v>3227</v>
      </c>
      <c r="F170" s="89" t="s">
        <v>2854</v>
      </c>
      <c r="G170" s="89" t="s">
        <v>2625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3214</v>
      </c>
      <c r="B171" s="84" t="s">
        <v>3228</v>
      </c>
      <c r="C171" s="86" t="s">
        <v>3229</v>
      </c>
      <c r="D171" s="88" t="s">
        <v>3230</v>
      </c>
      <c r="E171" s="88" t="s">
        <v>3231</v>
      </c>
      <c r="F171" s="89" t="s">
        <v>2854</v>
      </c>
      <c r="G171" s="89" t="s">
        <v>2625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3214</v>
      </c>
      <c r="B172" s="94" t="s">
        <v>3232</v>
      </c>
      <c r="C172" s="95" t="s">
        <v>3233</v>
      </c>
      <c r="D172" s="96" t="s">
        <v>3234</v>
      </c>
      <c r="E172" s="96" t="s">
        <v>3235</v>
      </c>
      <c r="F172" s="97" t="s">
        <v>2854</v>
      </c>
      <c r="G172" s="97" t="s">
        <v>2593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2276</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IFERROR(INDEX('Recommendations'!$H$2:$H$487, MATCH(J2,'Recommendations'!$A$2:$A$487,0))="Implemented", FALSE))</xm:f>
            <x14:dxf>
              <font>
                <color rgb="FF000000"/>
              </font>
              <fill>
                <patternFill>
                  <bgColor rgb="FF3C7D22"/>
                </patternFill>
              </fill>
            </x14:dxf>
          </x14:cfRule>
          <x14:cfRule type="expression" priority="2" id="{00000000-000E-0000-0400-000002000000}">
            <xm:f>AND(J2&lt;&gt;"", IFERROR(INDEX('Recommendations'!$H$2:$H$487, MATCH(J2,'Recommendations'!$A$2:$A$487,0))="Compensated", FALSE))</xm:f>
            <x14:dxf>
              <font>
                <color rgb="FF000000"/>
              </font>
              <fill>
                <patternFill>
                  <bgColor rgb="FFC6E0B4"/>
                </patternFill>
              </fill>
            </x14:dxf>
          </x14:cfRule>
          <x14:cfRule type="expression" priority="3" id="{00000000-000E-0000-0400-000003000000}">
            <xm:f>AND(J2&lt;&gt;"", IFERROR(INDEX('Recommendations'!$H$2:$H$487, MATCH(J2,'Recommendations'!$A$2:$A$487,0))="Testing", FALSE))</xm:f>
            <x14:dxf>
              <font>
                <color rgb="FF000000"/>
              </font>
              <fill>
                <patternFill>
                  <bgColor rgb="FFFFC000"/>
                </patternFill>
              </fill>
            </x14:dxf>
          </x14:cfRule>
          <x14:cfRule type="expression" priority="4" id="{00000000-000E-0000-0400-000004000000}">
            <xm:f>AND(J2&lt;&gt;"", IFERROR(INDEX('Recommendations'!$H$2:$H$487, MATCH(J2,'Recommendations'!$A$2:$A$487,0))="Failed", FALSE))</xm:f>
            <x14:dxf>
              <font>
                <color rgb="FF000000"/>
              </font>
              <fill>
                <patternFill>
                  <bgColor rgb="FFD82891"/>
                </patternFill>
              </fill>
            </x14:dxf>
          </x14:cfRule>
          <x14:cfRule type="expression" priority="5" id="{00000000-000E-0000-0400-000005000000}">
            <xm:f>AND(J2&lt;&gt;"", IFERROR(INDEX('Recommendations'!$H$2:$H$487, MATCH(J2,'Recommendations'!$A$2:$A$487,0))="Risk Accepted", FALSE))</xm:f>
            <x14:dxf>
              <font>
                <color rgb="FF000000"/>
              </font>
              <fill>
                <patternFill>
                  <bgColor rgb="FFD9D9D9"/>
                </patternFill>
              </fill>
            </x14:dxf>
          </x14:cfRule>
          <x14:cfRule type="expression" priority="6" id="{00000000-000E-0000-0400-000006000000}">
            <xm:f>AND(J2&lt;&gt;"", IFERROR(INDEX('Recommendations'!$H$2:$H$487, MATCH(J2,'Recommendations'!$A$2:$A$487,0))="N/A",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3236</v>
      </c>
      <c r="C1" s="124" t="s">
        <v>10</v>
      </c>
      <c r="D1" s="124" t="s">
        <v>2441</v>
      </c>
      <c r="E1" s="124" t="s">
        <v>3237</v>
      </c>
      <c r="F1" s="124" t="s">
        <v>3238</v>
      </c>
      <c r="G1" s="124" t="s">
        <v>2535</v>
      </c>
      <c r="H1" s="124" t="s">
        <v>2536</v>
      </c>
      <c r="I1" s="124" t="s">
        <v>2537</v>
      </c>
      <c r="J1" s="124" t="s">
        <v>2538</v>
      </c>
      <c r="K1" s="124" t="s">
        <v>2539</v>
      </c>
      <c r="L1" s="124" t="s">
        <v>2540</v>
      </c>
      <c r="M1" s="124" t="s">
        <v>2541</v>
      </c>
      <c r="N1" s="124" t="s">
        <v>2542</v>
      </c>
      <c r="O1" s="124" t="s">
        <v>2543</v>
      </c>
      <c r="P1" s="124" t="s">
        <v>2544</v>
      </c>
      <c r="Q1" s="124" t="s">
        <v>2545</v>
      </c>
      <c r="R1" s="124" t="s">
        <v>2546</v>
      </c>
      <c r="S1" s="124" t="s">
        <v>2547</v>
      </c>
      <c r="T1" s="124" t="s">
        <v>2548</v>
      </c>
      <c r="U1" s="124" t="s">
        <v>2549</v>
      </c>
      <c r="V1" s="124" t="s">
        <v>2550</v>
      </c>
      <c r="W1" s="124" t="s">
        <v>2551</v>
      </c>
      <c r="X1" s="124" t="s">
        <v>2552</v>
      </c>
      <c r="Y1" s="124" t="s">
        <v>2553</v>
      </c>
      <c r="Z1" s="124" t="s">
        <v>2554</v>
      </c>
      <c r="AA1" s="124" t="s">
        <v>2555</v>
      </c>
      <c r="AB1" s="124" t="s">
        <v>2556</v>
      </c>
      <c r="AC1" s="124" t="s">
        <v>2557</v>
      </c>
      <c r="AD1" s="124" t="s">
        <v>2558</v>
      </c>
      <c r="AE1" s="124" t="s">
        <v>2559</v>
      </c>
      <c r="AF1" s="124" t="s">
        <v>2560</v>
      </c>
      <c r="AG1" s="124" t="s">
        <v>2561</v>
      </c>
      <c r="AH1" s="124" t="s">
        <v>2562</v>
      </c>
      <c r="AI1" s="124" t="s">
        <v>2563</v>
      </c>
      <c r="AJ1" s="124" t="s">
        <v>2564</v>
      </c>
      <c r="AK1" s="124" t="s">
        <v>2565</v>
      </c>
      <c r="AL1" s="124" t="s">
        <v>2566</v>
      </c>
      <c r="AM1" s="124" t="s">
        <v>2567</v>
      </c>
      <c r="AN1" s="124" t="s">
        <v>2568</v>
      </c>
      <c r="AO1" s="124" t="s">
        <v>2569</v>
      </c>
      <c r="AP1" s="124" t="s">
        <v>2570</v>
      </c>
      <c r="AQ1" s="124" t="s">
        <v>2571</v>
      </c>
      <c r="AR1" s="124" t="s">
        <v>2572</v>
      </c>
      <c r="AS1" s="124" t="s">
        <v>2573</v>
      </c>
      <c r="AT1" s="124" t="s">
        <v>2574</v>
      </c>
      <c r="AU1" s="125" t="s">
        <v>2575</v>
      </c>
    </row>
    <row r="2" spans="1:47" ht="60" customHeight="1" x14ac:dyDescent="0.35">
      <c r="A2" s="119" t="s">
        <v>3239</v>
      </c>
      <c r="B2" s="109" t="s">
        <v>3240</v>
      </c>
      <c r="C2" s="110" t="s">
        <v>3241</v>
      </c>
      <c r="D2" s="110" t="s">
        <v>3242</v>
      </c>
      <c r="E2" s="110" t="s">
        <v>3243</v>
      </c>
      <c r="F2" s="111" t="s">
        <v>3244</v>
      </c>
      <c r="G2" s="112">
        <f>IF(COUNTIF(H2:AU2,"&lt;&gt;")=0,"",SUMPRODUCT(((Recommendations[ImplStatus]="Implemented")+(Recommendations[ImplStatus]="Compensated"))*ISNUMBER(MATCH(Recommendations[Id],H2:AU2,0)))/COUNTIF(H2:AU2,"&lt;&gt;"))</f>
        <v>0</v>
      </c>
      <c r="H2" s="113" t="s">
        <v>140</v>
      </c>
      <c r="I2" s="113" t="s">
        <v>212</v>
      </c>
      <c r="J2" s="113" t="s">
        <v>506</v>
      </c>
      <c r="K2" s="113" t="s">
        <v>708</v>
      </c>
      <c r="L2" s="113" t="s">
        <v>763</v>
      </c>
      <c r="M2" s="113" t="s">
        <v>783</v>
      </c>
      <c r="N2" s="113" t="s">
        <v>797</v>
      </c>
      <c r="O2" s="113" t="s">
        <v>802</v>
      </c>
      <c r="P2" s="113" t="s">
        <v>834</v>
      </c>
      <c r="Q2" s="113" t="s">
        <v>897</v>
      </c>
      <c r="R2" s="113" t="s">
        <v>907</v>
      </c>
      <c r="S2" s="113" t="s">
        <v>1009</v>
      </c>
      <c r="T2" s="113" t="s">
        <v>1104</v>
      </c>
      <c r="U2" s="113" t="s">
        <v>1148</v>
      </c>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3245</v>
      </c>
      <c r="B3" s="109" t="s">
        <v>3246</v>
      </c>
      <c r="C3" s="110" t="s">
        <v>3247</v>
      </c>
      <c r="D3" s="110" t="s">
        <v>3248</v>
      </c>
      <c r="E3" s="110" t="s">
        <v>3249</v>
      </c>
      <c r="F3" s="111" t="s">
        <v>3250</v>
      </c>
      <c r="G3" s="112">
        <f>IF(COUNTIF(H3:AU3,"&lt;&gt;")=0,"",SUMPRODUCT(((Recommendations[ImplStatus]="Implemented")+(Recommendations[ImplStatus]="Compensated"))*ISNUMBER(MATCH(Recommendations[Id],H3:AU3,0)))/COUNTIF(H3:AU3,"&lt;&gt;"))</f>
        <v>0</v>
      </c>
      <c r="H3" s="113" t="s">
        <v>187</v>
      </c>
      <c r="I3" s="113" t="s">
        <v>1030</v>
      </c>
      <c r="J3" s="113" t="s">
        <v>1298</v>
      </c>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3251</v>
      </c>
      <c r="B4" s="109" t="s">
        <v>3252</v>
      </c>
      <c r="C4" s="110" t="s">
        <v>3253</v>
      </c>
      <c r="D4" s="110" t="s">
        <v>3254</v>
      </c>
      <c r="E4" s="110" t="s">
        <v>3255</v>
      </c>
      <c r="F4" s="111" t="s">
        <v>3256</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3257</v>
      </c>
      <c r="B5" s="109" t="s">
        <v>3258</v>
      </c>
      <c r="C5" s="110" t="s">
        <v>3259</v>
      </c>
      <c r="D5" s="110" t="s">
        <v>3260</v>
      </c>
      <c r="E5" s="110" t="s">
        <v>3261</v>
      </c>
      <c r="F5" s="111" t="s">
        <v>3262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3263</v>
      </c>
      <c r="B6" s="109" t="s">
        <v>3264</v>
      </c>
      <c r="C6" s="110" t="s">
        <v>3265</v>
      </c>
      <c r="D6" s="110" t="s">
        <v>3266</v>
      </c>
      <c r="E6" s="110" t="s">
        <v>21</v>
      </c>
      <c r="F6" s="111" t="s">
        <v>3267</v>
      </c>
      <c r="G6" s="112">
        <f>IF(COUNTIF(H6:AU6,"&lt;&gt;")=0,"",SUMPRODUCT(((Recommendations[ImplStatus]="Implemented")+(Recommendations[ImplStatus]="Compensated"))*ISNUMBER(MATCH(Recommendations[Id],H6:AU6,0)))/COUNTIF(H6:AU6,"&lt;&gt;"))</f>
        <v>0</v>
      </c>
      <c r="H6" s="113" t="s">
        <v>59</v>
      </c>
      <c r="I6" s="113" t="s">
        <v>64</v>
      </c>
      <c r="J6" s="113" t="s">
        <v>135</v>
      </c>
      <c r="K6" s="113" t="s">
        <v>336</v>
      </c>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3268</v>
      </c>
      <c r="B7" s="109" t="s">
        <v>11</v>
      </c>
      <c r="C7" s="110" t="s">
        <v>3269</v>
      </c>
      <c r="D7" s="110" t="s">
        <v>3270</v>
      </c>
      <c r="E7" s="110" t="s">
        <v>21</v>
      </c>
      <c r="F7" s="111" t="s">
        <v>3271</v>
      </c>
      <c r="G7" s="112">
        <f>IF(COUNTIF(H7:AU7,"&lt;&gt;")=0,"",SUMPRODUCT(((Recommendations[ImplStatus]="Implemented")+(Recommendations[ImplStatus]="Compensated"))*ISNUMBER(MATCH(Recommendations[Id],H7:AU7,0)))/COUNTIF(H7:AU7,"&lt;&gt;"))</f>
        <v>0</v>
      </c>
      <c r="H7" s="113" t="s">
        <v>104</v>
      </c>
      <c r="I7" s="113" t="s">
        <v>167</v>
      </c>
      <c r="J7" s="113" t="s">
        <v>222</v>
      </c>
      <c r="K7" s="113" t="s">
        <v>381</v>
      </c>
      <c r="L7" s="113" t="s">
        <v>386</v>
      </c>
      <c r="M7" s="113" t="s">
        <v>431</v>
      </c>
      <c r="N7" s="113" t="s">
        <v>436</v>
      </c>
      <c r="O7" s="113" t="s">
        <v>446</v>
      </c>
      <c r="P7" s="113" t="s">
        <v>480</v>
      </c>
      <c r="Q7" s="113" t="s">
        <v>495</v>
      </c>
      <c r="R7" s="113" t="s">
        <v>500</v>
      </c>
      <c r="S7" s="113" t="s">
        <v>521</v>
      </c>
      <c r="T7" s="113" t="s">
        <v>531</v>
      </c>
      <c r="U7" s="113" t="s">
        <v>536</v>
      </c>
      <c r="V7" s="113" t="s">
        <v>541</v>
      </c>
      <c r="W7" s="113" t="s">
        <v>546</v>
      </c>
      <c r="X7" s="113" t="s">
        <v>561</v>
      </c>
      <c r="Y7" s="113" t="s">
        <v>658</v>
      </c>
      <c r="Z7" s="113" t="s">
        <v>663</v>
      </c>
      <c r="AA7" s="113" t="s">
        <v>673</v>
      </c>
      <c r="AB7" s="113" t="s">
        <v>678</v>
      </c>
      <c r="AC7" s="113" t="s">
        <v>703</v>
      </c>
      <c r="AD7" s="113" t="s">
        <v>718</v>
      </c>
      <c r="AE7" s="113" t="s">
        <v>743</v>
      </c>
      <c r="AF7" s="113" t="s">
        <v>748</v>
      </c>
      <c r="AG7" s="113" t="s">
        <v>768</v>
      </c>
      <c r="AH7" s="113" t="s">
        <v>793</v>
      </c>
      <c r="AI7" s="113" t="s">
        <v>815</v>
      </c>
      <c r="AJ7" s="113" t="s">
        <v>820</v>
      </c>
      <c r="AK7" s="113" t="s">
        <v>830</v>
      </c>
      <c r="AL7" s="113" t="s">
        <v>883</v>
      </c>
      <c r="AM7" s="113" t="s">
        <v>981</v>
      </c>
      <c r="AN7" s="113" t="s">
        <v>990</v>
      </c>
      <c r="AO7" s="113" t="s">
        <v>1020</v>
      </c>
      <c r="AP7" s="113" t="s">
        <v>1099</v>
      </c>
      <c r="AQ7" s="113" t="s">
        <v>1108</v>
      </c>
      <c r="AR7" s="113" t="s">
        <v>1113</v>
      </c>
      <c r="AS7" s="113" t="s">
        <v>1344</v>
      </c>
      <c r="AT7" s="113" t="s">
        <v>1349</v>
      </c>
      <c r="AU7" s="121" t="s">
        <v>1399</v>
      </c>
    </row>
    <row r="8" spans="1:47" ht="60" customHeight="1" x14ac:dyDescent="0.35">
      <c r="A8" s="119" t="s">
        <v>3272</v>
      </c>
      <c r="B8" s="109" t="s">
        <v>3273</v>
      </c>
      <c r="C8" s="110" t="s">
        <v>3274</v>
      </c>
      <c r="D8" s="110" t="s">
        <v>3275</v>
      </c>
      <c r="E8" s="110" t="s">
        <v>21</v>
      </c>
      <c r="F8" s="111" t="s">
        <v>3276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3277</v>
      </c>
      <c r="B9" s="109" t="s">
        <v>3278</v>
      </c>
      <c r="C9" s="110" t="s">
        <v>3279</v>
      </c>
      <c r="D9" s="110" t="s">
        <v>3280</v>
      </c>
      <c r="E9" s="110" t="s">
        <v>21</v>
      </c>
      <c r="F9" s="111" t="s">
        <v>3281</v>
      </c>
      <c r="G9" s="112">
        <f>IF(COUNTIF(H9:AU9,"&lt;&gt;")=0,"",SUMPRODUCT(((Recommendations[ImplStatus]="Implemented")+(Recommendations[ImplStatus]="Compensated"))*ISNUMBER(MATCH(Recommendations[Id],H9:AU9,0)))/COUNTIF(H9:AU9,"&lt;&gt;"))</f>
        <v>0</v>
      </c>
      <c r="H9" s="113" t="s">
        <v>202</v>
      </c>
      <c r="I9" s="113" t="s">
        <v>207</v>
      </c>
      <c r="J9" s="113" t="s">
        <v>460</v>
      </c>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3282</v>
      </c>
      <c r="B10" s="109" t="s">
        <v>3283</v>
      </c>
      <c r="C10" s="110" t="s">
        <v>3284</v>
      </c>
      <c r="D10" s="110" t="s">
        <v>3285</v>
      </c>
      <c r="E10" s="110" t="s">
        <v>21</v>
      </c>
      <c r="F10" s="111" t="s">
        <v>3286</v>
      </c>
      <c r="G10" s="112">
        <f>IF(COUNTIF(H10:AU10,"&lt;&gt;")=0,"",SUMPRODUCT(((Recommendations[ImplStatus]="Implemented")+(Recommendations[ImplStatus]="Compensated"))*ISNUMBER(MATCH(Recommendations[Id],H10:AU10,0)))/COUNTIF(H10:AU10,"&lt;&gt;"))</f>
        <v>0</v>
      </c>
      <c r="H10" s="113" t="s">
        <v>232</v>
      </c>
      <c r="I10" s="113" t="s">
        <v>485</v>
      </c>
      <c r="J10" s="113" t="s">
        <v>688</v>
      </c>
      <c r="K10" s="113" t="s">
        <v>723</v>
      </c>
      <c r="L10" s="113" t="s">
        <v>811</v>
      </c>
      <c r="M10" s="113" t="s">
        <v>1025</v>
      </c>
      <c r="N10" s="113" t="s">
        <v>1293</v>
      </c>
      <c r="O10" s="113" t="s">
        <v>2262</v>
      </c>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3287</v>
      </c>
      <c r="B11" s="109" t="s">
        <v>3288</v>
      </c>
      <c r="C11" s="110" t="s">
        <v>3289</v>
      </c>
      <c r="D11" s="110" t="s">
        <v>3290</v>
      </c>
      <c r="E11" s="110" t="s">
        <v>21</v>
      </c>
      <c r="F11" s="111" t="s">
        <v>3291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3292</v>
      </c>
      <c r="B12" s="109" t="s">
        <v>3293</v>
      </c>
      <c r="C12" s="110" t="s">
        <v>3294</v>
      </c>
      <c r="D12" s="110" t="s">
        <v>3295</v>
      </c>
      <c r="E12" s="110" t="s">
        <v>21</v>
      </c>
      <c r="F12" s="111" t="s">
        <v>3296</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3297</v>
      </c>
      <c r="B13" s="109" t="s">
        <v>3298</v>
      </c>
      <c r="C13" s="110" t="s">
        <v>3299</v>
      </c>
      <c r="D13" s="110" t="s">
        <v>3300</v>
      </c>
      <c r="E13" s="110" t="s">
        <v>21</v>
      </c>
      <c r="F13" s="111" t="s">
        <v>3301</v>
      </c>
      <c r="G13" s="112">
        <f>IF(COUNTIF(H13:AU13,"&lt;&gt;")=0,"",SUMPRODUCT(((Recommendations[ImplStatus]="Implemented")+(Recommendations[ImplStatus]="Compensated"))*ISNUMBER(MATCH(Recommendations[Id],H13:AU13,0)))/COUNTIF(H13:AU13,"&lt;&gt;"))</f>
        <v>0</v>
      </c>
      <c r="H13" s="113" t="s">
        <v>14</v>
      </c>
      <c r="I13" s="113" t="s">
        <v>25</v>
      </c>
      <c r="J13" s="113" t="s">
        <v>29</v>
      </c>
      <c r="K13" s="113" t="s">
        <v>1133</v>
      </c>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3302</v>
      </c>
      <c r="B14" s="109" t="s">
        <v>3303</v>
      </c>
      <c r="C14" s="110" t="s">
        <v>3304</v>
      </c>
      <c r="D14" s="110" t="s">
        <v>3305</v>
      </c>
      <c r="E14" s="110" t="s">
        <v>21</v>
      </c>
      <c r="F14" s="111" t="s">
        <v>3306</v>
      </c>
      <c r="G14" s="112">
        <f>IF(COUNTIF(H14:AU14,"&lt;&gt;")=0,"",SUMPRODUCT(((Recommendations[ImplStatus]="Implemented")+(Recommendations[ImplStatus]="Compensated"))*ISNUMBER(MATCH(Recommendations[Id],H14:AU14,0)))/COUNTIF(H14:AU14,"&lt;&gt;"))</f>
        <v>0</v>
      </c>
      <c r="H14" s="113" t="s">
        <v>69</v>
      </c>
      <c r="I14" s="113" t="s">
        <v>79</v>
      </c>
      <c r="J14" s="113" t="s">
        <v>135</v>
      </c>
      <c r="K14" s="113" t="s">
        <v>182</v>
      </c>
      <c r="L14" s="113" t="s">
        <v>266</v>
      </c>
      <c r="M14" s="113" t="s">
        <v>271</v>
      </c>
      <c r="N14" s="113" t="s">
        <v>331</v>
      </c>
      <c r="O14" s="113" t="s">
        <v>366</v>
      </c>
      <c r="P14" s="113" t="s">
        <v>411</v>
      </c>
      <c r="Q14" s="113" t="s">
        <v>426</v>
      </c>
      <c r="R14" s="113" t="s">
        <v>589</v>
      </c>
      <c r="S14" s="113" t="s">
        <v>618</v>
      </c>
      <c r="T14" s="113" t="s">
        <v>738</v>
      </c>
      <c r="U14" s="113" t="s">
        <v>853</v>
      </c>
      <c r="V14" s="113" t="s">
        <v>912</v>
      </c>
      <c r="W14" s="113" t="s">
        <v>976</v>
      </c>
      <c r="X14" s="113" t="s">
        <v>1143</v>
      </c>
      <c r="Y14" s="113" t="s">
        <v>1153</v>
      </c>
      <c r="Z14" s="113" t="s">
        <v>1233</v>
      </c>
      <c r="AA14" s="113" t="s">
        <v>1303</v>
      </c>
      <c r="AB14" s="113" t="s">
        <v>1323</v>
      </c>
      <c r="AC14" s="113" t="s">
        <v>1429</v>
      </c>
      <c r="AD14" s="113" t="s">
        <v>1444</v>
      </c>
      <c r="AE14" s="113" t="s">
        <v>1454</v>
      </c>
      <c r="AF14" s="113" t="s">
        <v>1459</v>
      </c>
      <c r="AG14" s="113" t="s">
        <v>1464</v>
      </c>
      <c r="AH14" s="113" t="s">
        <v>1484</v>
      </c>
      <c r="AI14" s="113" t="s">
        <v>1489</v>
      </c>
      <c r="AJ14" s="113" t="s">
        <v>1577</v>
      </c>
      <c r="AK14" s="113" t="s">
        <v>1594</v>
      </c>
      <c r="AL14" s="113" t="s">
        <v>1602</v>
      </c>
      <c r="AM14" s="113" t="s">
        <v>1604</v>
      </c>
      <c r="AN14" s="113" t="s">
        <v>1606</v>
      </c>
      <c r="AO14" s="113" t="s">
        <v>1619</v>
      </c>
      <c r="AP14" s="113" t="s">
        <v>1621</v>
      </c>
      <c r="AQ14" s="113" t="s">
        <v>1704</v>
      </c>
      <c r="AR14" s="113" t="s">
        <v>1720</v>
      </c>
      <c r="AS14" s="113" t="s">
        <v>1728</v>
      </c>
      <c r="AT14" s="113" t="s">
        <v>1730</v>
      </c>
      <c r="AU14" s="121" t="s">
        <v>1732</v>
      </c>
    </row>
    <row r="15" spans="1:47" ht="60" customHeight="1" x14ac:dyDescent="0.35">
      <c r="A15" s="119" t="s">
        <v>3307</v>
      </c>
      <c r="B15" s="109" t="s">
        <v>3308</v>
      </c>
      <c r="C15" s="110" t="s">
        <v>3309</v>
      </c>
      <c r="D15" s="110" t="s">
        <v>3310</v>
      </c>
      <c r="E15" s="110" t="s">
        <v>21</v>
      </c>
      <c r="F15" s="111" t="s">
        <v>3311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3312</v>
      </c>
      <c r="B16" s="109" t="s">
        <v>3313</v>
      </c>
      <c r="C16" s="110" t="s">
        <v>3314</v>
      </c>
      <c r="D16" s="110" t="s">
        <v>3315</v>
      </c>
      <c r="E16" s="110" t="s">
        <v>21</v>
      </c>
      <c r="F16" s="111" t="s">
        <v>3316</v>
      </c>
      <c r="G16" s="112">
        <f>IF(COUNTIF(H16:AU16,"&lt;&gt;")=0,"",SUMPRODUCT(((Recommendations[ImplStatus]="Implemented")+(Recommendations[ImplStatus]="Compensated"))*ISNUMBER(MATCH(Recommendations[Id],H16:AU16,0)))/COUNTIF(H16:AU16,"&lt;&gt;"))</f>
        <v>0</v>
      </c>
      <c r="H16" s="113" t="s">
        <v>84</v>
      </c>
      <c r="I16" s="113" t="s">
        <v>89</v>
      </c>
      <c r="J16" s="113" t="s">
        <v>161</v>
      </c>
      <c r="K16" s="113" t="s">
        <v>242</v>
      </c>
      <c r="L16" s="113" t="s">
        <v>247</v>
      </c>
      <c r="M16" s="113" t="s">
        <v>391</v>
      </c>
      <c r="N16" s="113" t="s">
        <v>396</v>
      </c>
      <c r="O16" s="113" t="s">
        <v>416</v>
      </c>
      <c r="P16" s="113" t="s">
        <v>441</v>
      </c>
      <c r="Q16" s="113" t="s">
        <v>460</v>
      </c>
      <c r="R16" s="113" t="s">
        <v>526</v>
      </c>
      <c r="S16" s="113" t="s">
        <v>628</v>
      </c>
      <c r="T16" s="113" t="s">
        <v>668</v>
      </c>
      <c r="U16" s="113" t="s">
        <v>753</v>
      </c>
      <c r="V16" s="113" t="s">
        <v>986</v>
      </c>
      <c r="W16" s="113" t="s">
        <v>1069</v>
      </c>
      <c r="X16" s="113" t="s">
        <v>1123</v>
      </c>
      <c r="Y16" s="113" t="s">
        <v>1128</v>
      </c>
      <c r="Z16" s="113" t="s">
        <v>1173</v>
      </c>
      <c r="AA16" s="113" t="s">
        <v>1253</v>
      </c>
      <c r="AB16" s="113" t="s">
        <v>1258</v>
      </c>
      <c r="AC16" s="113" t="s">
        <v>1283</v>
      </c>
      <c r="AD16" s="113" t="s">
        <v>1308</v>
      </c>
      <c r="AE16" s="113" t="s">
        <v>1328</v>
      </c>
      <c r="AF16" s="113" t="s">
        <v>2021</v>
      </c>
      <c r="AG16" s="113" t="s">
        <v>2066</v>
      </c>
      <c r="AH16" s="113" t="s">
        <v>2095</v>
      </c>
      <c r="AI16" s="113" t="s">
        <v>2105</v>
      </c>
      <c r="AJ16" s="113" t="s">
        <v>2131</v>
      </c>
      <c r="AK16" s="113" t="s">
        <v>2199</v>
      </c>
      <c r="AL16" s="113" t="s">
        <v>2232</v>
      </c>
      <c r="AM16" s="113" t="s">
        <v>2237</v>
      </c>
      <c r="AN16" s="113" t="s">
        <v>2252</v>
      </c>
      <c r="AO16" s="113"/>
      <c r="AP16" s="113"/>
      <c r="AQ16" s="113"/>
      <c r="AR16" s="113"/>
      <c r="AS16" s="113"/>
      <c r="AT16" s="113"/>
      <c r="AU16" s="121"/>
    </row>
    <row r="17" spans="1:47" ht="60" customHeight="1" x14ac:dyDescent="0.35">
      <c r="A17" s="119" t="s">
        <v>3317</v>
      </c>
      <c r="B17" s="109" t="s">
        <v>3318</v>
      </c>
      <c r="C17" s="110" t="s">
        <v>3319</v>
      </c>
      <c r="D17" s="110" t="s">
        <v>3320</v>
      </c>
      <c r="E17" s="110" t="s">
        <v>21</v>
      </c>
      <c r="F17" s="111" t="s">
        <v>3321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3322</v>
      </c>
      <c r="B18" s="109" t="s">
        <v>3323</v>
      </c>
      <c r="C18" s="110" t="s">
        <v>3324</v>
      </c>
      <c r="D18" s="110" t="s">
        <v>3325</v>
      </c>
      <c r="E18" s="110" t="s">
        <v>21</v>
      </c>
      <c r="F18" s="111" t="s">
        <v>3326</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3327</v>
      </c>
      <c r="B19" s="109" t="s">
        <v>3328</v>
      </c>
      <c r="C19" s="110" t="s">
        <v>3329</v>
      </c>
      <c r="D19" s="110" t="s">
        <v>3330</v>
      </c>
      <c r="E19" s="110" t="s">
        <v>21</v>
      </c>
      <c r="F19" s="111" t="s">
        <v>3331</v>
      </c>
      <c r="G19" s="112">
        <f>IF(COUNTIF(H19:AU19,"&lt;&gt;")=0,"",SUMPRODUCT(((Recommendations[ImplStatus]="Implemented")+(Recommendations[ImplStatus]="Compensated"))*ISNUMBER(MATCH(Recommendations[Id],H19:AU19,0)))/COUNTIF(H19:AU19,"&lt;&gt;"))</f>
        <v>0</v>
      </c>
      <c r="H19" s="113" t="s">
        <v>733</v>
      </c>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3332</v>
      </c>
      <c r="B20" s="109" t="s">
        <v>3333</v>
      </c>
      <c r="C20" s="110" t="s">
        <v>3334</v>
      </c>
      <c r="D20" s="110" t="s">
        <v>3335</v>
      </c>
      <c r="E20" s="110" t="s">
        <v>21</v>
      </c>
      <c r="F20" s="111" t="s">
        <v>3336</v>
      </c>
      <c r="G20" s="112">
        <f>IF(COUNTIF(H20:AU20,"&lt;&gt;")=0,"",SUMPRODUCT(((Recommendations[ImplStatus]="Implemented")+(Recommendations[ImplStatus]="Compensated"))*ISNUMBER(MATCH(Recommendations[Id],H20:AU20,0)))/COUNTIF(H20:AU20,"&lt;&gt;"))</f>
        <v>0</v>
      </c>
      <c r="H20" s="113" t="s">
        <v>311</v>
      </c>
      <c r="I20" s="113" t="s">
        <v>316</v>
      </c>
      <c r="J20" s="113" t="s">
        <v>341</v>
      </c>
      <c r="K20" s="113" t="s">
        <v>351</v>
      </c>
      <c r="L20" s="113" t="s">
        <v>356</v>
      </c>
      <c r="M20" s="113" t="s">
        <v>361</v>
      </c>
      <c r="N20" s="113" t="s">
        <v>421</v>
      </c>
      <c r="O20" s="113" t="s">
        <v>465</v>
      </c>
      <c r="P20" s="113" t="s">
        <v>902</v>
      </c>
      <c r="Q20" s="113" t="s">
        <v>1094</v>
      </c>
      <c r="R20" s="113" t="s">
        <v>1158</v>
      </c>
      <c r="S20" s="113" t="s">
        <v>1163</v>
      </c>
      <c r="T20" s="113" t="s">
        <v>1168</v>
      </c>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3337</v>
      </c>
      <c r="B21" s="109" t="s">
        <v>3338</v>
      </c>
      <c r="C21" s="110" t="s">
        <v>3339</v>
      </c>
      <c r="D21" s="110" t="s">
        <v>3340</v>
      </c>
      <c r="E21" s="110" t="s">
        <v>3341</v>
      </c>
      <c r="F21" s="111" t="s">
        <v>3342</v>
      </c>
      <c r="G21" s="112">
        <f>IF(COUNTIF(H21:AU21,"&lt;&gt;")=0,"",SUMPRODUCT(((Recommendations[ImplStatus]="Implemented")+(Recommendations[ImplStatus]="Compensated"))*ISNUMBER(MATCH(Recommendations[Id],H21:AU21,0)))/COUNTIF(H21:AU21,"&lt;&gt;"))</f>
        <v>0</v>
      </c>
      <c r="H21" s="113" t="s">
        <v>151</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3343</v>
      </c>
      <c r="B22" s="109" t="s">
        <v>3344</v>
      </c>
      <c r="C22" s="110" t="s">
        <v>3345</v>
      </c>
      <c r="D22" s="110" t="s">
        <v>3346</v>
      </c>
      <c r="E22" s="110" t="s">
        <v>3347</v>
      </c>
      <c r="F22" s="111" t="s">
        <v>3348</v>
      </c>
      <c r="G22" s="112">
        <f>IF(COUNTIF(H22:AU22,"&lt;&gt;")=0,"",SUMPRODUCT(((Recommendations[ImplStatus]="Implemented")+(Recommendations[ImplStatus]="Compensated"))*ISNUMBER(MATCH(Recommendations[Id],H22:AU22,0)))/COUNTIF(H22:AU22,"&lt;&gt;"))</f>
        <v>0</v>
      </c>
      <c r="H22" s="113" t="s">
        <v>114</v>
      </c>
      <c r="I22" s="113" t="s">
        <v>119</v>
      </c>
      <c r="J22" s="113" t="s">
        <v>123</v>
      </c>
      <c r="K22" s="113" t="s">
        <v>127</v>
      </c>
      <c r="L22" s="113" t="s">
        <v>131</v>
      </c>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3349</v>
      </c>
      <c r="B23" s="109" t="s">
        <v>3350</v>
      </c>
      <c r="C23" s="110" t="s">
        <v>3351</v>
      </c>
      <c r="D23" s="110" t="s">
        <v>3352</v>
      </c>
      <c r="E23" s="110" t="s">
        <v>3353</v>
      </c>
      <c r="F23" s="111" t="s">
        <v>3354</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3355</v>
      </c>
      <c r="B24" s="109" t="s">
        <v>3356</v>
      </c>
      <c r="C24" s="110" t="s">
        <v>3357</v>
      </c>
      <c r="D24" s="110" t="s">
        <v>3358</v>
      </c>
      <c r="E24" s="110" t="s">
        <v>21</v>
      </c>
      <c r="F24" s="111" t="s">
        <v>3359</v>
      </c>
      <c r="G24" s="112">
        <f>IF(COUNTIF(H24:AU24,"&lt;&gt;")=0,"",SUMPRODUCT(((Recommendations[ImplStatus]="Implemented")+(Recommendations[ImplStatus]="Compensated"))*ISNUMBER(MATCH(Recommendations[Id],H24:AU24,0)))/COUNTIF(H24:AU24,"&lt;&gt;"))</f>
        <v>0</v>
      </c>
      <c r="H24" s="113" t="s">
        <v>1035</v>
      </c>
      <c r="I24" s="113" t="s">
        <v>1079</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3360</v>
      </c>
      <c r="B25" s="109" t="s">
        <v>3361</v>
      </c>
      <c r="C25" s="110" t="s">
        <v>3362</v>
      </c>
      <c r="D25" s="110" t="s">
        <v>21</v>
      </c>
      <c r="E25" s="110" t="s">
        <v>21</v>
      </c>
      <c r="F25" s="111" t="s">
        <v>3363</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3364</v>
      </c>
      <c r="B26" s="109" t="s">
        <v>3365</v>
      </c>
      <c r="C26" s="110" t="s">
        <v>3366</v>
      </c>
      <c r="D26" s="110" t="s">
        <v>3367</v>
      </c>
      <c r="E26" s="110" t="s">
        <v>21</v>
      </c>
      <c r="F26" s="111" t="s">
        <v>3368</v>
      </c>
      <c r="G26" s="112">
        <f>IF(COUNTIF(H26:AU26,"&lt;&gt;")=0,"",SUMPRODUCT(((Recommendations[ImplStatus]="Implemented")+(Recommendations[ImplStatus]="Compensated"))*ISNUMBER(MATCH(Recommendations[Id],H26:AU26,0)))/COUNTIF(H26:AU26,"&lt;&gt;"))</f>
        <v>0</v>
      </c>
      <c r="H26" s="113" t="s">
        <v>286</v>
      </c>
      <c r="I26" s="113" t="s">
        <v>291</v>
      </c>
      <c r="J26" s="113" t="s">
        <v>371</v>
      </c>
      <c r="K26" s="113" t="s">
        <v>1178</v>
      </c>
      <c r="L26" s="113" t="s">
        <v>1183</v>
      </c>
      <c r="M26" s="113" t="s">
        <v>1188</v>
      </c>
      <c r="N26" s="113" t="s">
        <v>1203</v>
      </c>
      <c r="O26" s="113" t="s">
        <v>1213</v>
      </c>
      <c r="P26" s="113" t="s">
        <v>1223</v>
      </c>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3369</v>
      </c>
      <c r="B27" s="109" t="s">
        <v>3370</v>
      </c>
      <c r="C27" s="110" t="s">
        <v>3371</v>
      </c>
      <c r="D27" s="110" t="s">
        <v>3372</v>
      </c>
      <c r="E27" s="110" t="s">
        <v>3373</v>
      </c>
      <c r="F27" s="111" t="s">
        <v>3374</v>
      </c>
      <c r="G27" s="112">
        <f>IF(COUNTIF(H27:AU27,"&lt;&gt;")=0,"",SUMPRODUCT(((Recommendations[ImplStatus]="Implemented")+(Recommendations[ImplStatus]="Compensated"))*ISNUMBER(MATCH(Recommendations[Id],H27:AU27,0)))/COUNTIF(H27:AU27,"&lt;&gt;"))</f>
        <v>0</v>
      </c>
      <c r="H27" s="113" t="s">
        <v>33</v>
      </c>
      <c r="I27" s="113" t="s">
        <v>39</v>
      </c>
      <c r="J27" s="113" t="s">
        <v>49</v>
      </c>
      <c r="K27" s="113" t="s">
        <v>192</v>
      </c>
      <c r="L27" s="113" t="s">
        <v>301</v>
      </c>
      <c r="M27" s="113" t="s">
        <v>306</v>
      </c>
      <c r="N27" s="113" t="s">
        <v>311</v>
      </c>
      <c r="O27" s="113" t="s">
        <v>316</v>
      </c>
      <c r="P27" s="113" t="s">
        <v>346</v>
      </c>
      <c r="Q27" s="113" t="s">
        <v>421</v>
      </c>
      <c r="R27" s="113" t="s">
        <v>451</v>
      </c>
      <c r="S27" s="113" t="s">
        <v>456</v>
      </c>
      <c r="T27" s="113" t="s">
        <v>490</v>
      </c>
      <c r="U27" s="113" t="s">
        <v>638</v>
      </c>
      <c r="V27" s="113" t="s">
        <v>653</v>
      </c>
      <c r="W27" s="113" t="s">
        <v>778</v>
      </c>
      <c r="X27" s="113" t="s">
        <v>788</v>
      </c>
      <c r="Y27" s="113" t="s">
        <v>843</v>
      </c>
      <c r="Z27" s="113" t="s">
        <v>848</v>
      </c>
      <c r="AA27" s="113" t="s">
        <v>858</v>
      </c>
      <c r="AB27" s="113" t="s">
        <v>863</v>
      </c>
      <c r="AC27" s="113" t="s">
        <v>873</v>
      </c>
      <c r="AD27" s="113" t="s">
        <v>878</v>
      </c>
      <c r="AE27" s="113" t="s">
        <v>888</v>
      </c>
      <c r="AF27" s="113" t="s">
        <v>893</v>
      </c>
      <c r="AG27" s="113" t="s">
        <v>902</v>
      </c>
      <c r="AH27" s="113" t="s">
        <v>917</v>
      </c>
      <c r="AI27" s="113" t="s">
        <v>922</v>
      </c>
      <c r="AJ27" s="113" t="s">
        <v>927</v>
      </c>
      <c r="AK27" s="113" t="s">
        <v>932</v>
      </c>
      <c r="AL27" s="113" t="s">
        <v>936</v>
      </c>
      <c r="AM27" s="113" t="s">
        <v>941</v>
      </c>
      <c r="AN27" s="113" t="s">
        <v>946</v>
      </c>
      <c r="AO27" s="113" t="s">
        <v>951</v>
      </c>
      <c r="AP27" s="113" t="s">
        <v>956</v>
      </c>
      <c r="AQ27" s="113" t="s">
        <v>1004</v>
      </c>
      <c r="AR27" s="113" t="s">
        <v>1138</v>
      </c>
      <c r="AS27" s="113" t="s">
        <v>1313</v>
      </c>
      <c r="AT27" s="113" t="s">
        <v>1318</v>
      </c>
      <c r="AU27" s="121" t="s">
        <v>1359</v>
      </c>
    </row>
    <row r="28" spans="1:47" ht="60" customHeight="1" x14ac:dyDescent="0.35">
      <c r="A28" s="119" t="s">
        <v>3375</v>
      </c>
      <c r="B28" s="109" t="s">
        <v>3376</v>
      </c>
      <c r="C28" s="110" t="s">
        <v>3377</v>
      </c>
      <c r="D28" s="110" t="s">
        <v>21</v>
      </c>
      <c r="E28" s="110" t="s">
        <v>21</v>
      </c>
      <c r="F28" s="111" t="s">
        <v>3378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3379</v>
      </c>
      <c r="B29" s="109" t="s">
        <v>3380</v>
      </c>
      <c r="C29" s="110" t="s">
        <v>3381</v>
      </c>
      <c r="D29" s="110" t="s">
        <v>3382</v>
      </c>
      <c r="E29" s="110" t="s">
        <v>3383</v>
      </c>
      <c r="F29" s="111" t="s">
        <v>3384</v>
      </c>
      <c r="G29" s="112">
        <f>IF(COUNTIF(H29:AU29,"&lt;&gt;")=0,"",SUMPRODUCT(((Recommendations[ImplStatus]="Implemented")+(Recommendations[ImplStatus]="Compensated"))*ISNUMBER(MATCH(Recommendations[Id],H29:AU29,0)))/COUNTIF(H29:AU29,"&lt;&gt;"))</f>
        <v>0</v>
      </c>
      <c r="H29" s="113" t="s">
        <v>172</v>
      </c>
      <c r="I29" s="113" t="s">
        <v>177</v>
      </c>
      <c r="J29" s="113" t="s">
        <v>406</v>
      </c>
      <c r="K29" s="113" t="s">
        <v>566</v>
      </c>
      <c r="L29" s="113" t="s">
        <v>571</v>
      </c>
      <c r="M29" s="113" t="s">
        <v>575</v>
      </c>
      <c r="N29" s="113" t="s">
        <v>579</v>
      </c>
      <c r="O29" s="113" t="s">
        <v>584</v>
      </c>
      <c r="P29" s="113" t="s">
        <v>593</v>
      </c>
      <c r="Q29" s="113" t="s">
        <v>598</v>
      </c>
      <c r="R29" s="113" t="s">
        <v>603</v>
      </c>
      <c r="S29" s="113" t="s">
        <v>608</v>
      </c>
      <c r="T29" s="113" t="s">
        <v>683</v>
      </c>
      <c r="U29" s="113" t="s">
        <v>758</v>
      </c>
      <c r="V29" s="113" t="s">
        <v>807</v>
      </c>
      <c r="W29" s="113" t="s">
        <v>838</v>
      </c>
      <c r="X29" s="113" t="s">
        <v>971</v>
      </c>
      <c r="Y29" s="113" t="s">
        <v>995</v>
      </c>
      <c r="Z29" s="113" t="s">
        <v>1040</v>
      </c>
      <c r="AA29" s="113" t="s">
        <v>1045</v>
      </c>
      <c r="AB29" s="113" t="s">
        <v>1050</v>
      </c>
      <c r="AC29" s="113" t="s">
        <v>1055</v>
      </c>
      <c r="AD29" s="113" t="s">
        <v>1060</v>
      </c>
      <c r="AE29" s="113" t="s">
        <v>1064</v>
      </c>
      <c r="AF29" s="113" t="s">
        <v>1074</v>
      </c>
      <c r="AG29" s="113" t="s">
        <v>1193</v>
      </c>
      <c r="AH29" s="113" t="s">
        <v>1198</v>
      </c>
      <c r="AI29" s="113" t="s">
        <v>2199</v>
      </c>
      <c r="AJ29" s="113" t="s">
        <v>2267</v>
      </c>
      <c r="AK29" s="113"/>
      <c r="AL29" s="113"/>
      <c r="AM29" s="113"/>
      <c r="AN29" s="113"/>
      <c r="AO29" s="113"/>
      <c r="AP29" s="113"/>
      <c r="AQ29" s="113"/>
      <c r="AR29" s="113"/>
      <c r="AS29" s="113"/>
      <c r="AT29" s="113"/>
      <c r="AU29" s="121"/>
    </row>
    <row r="30" spans="1:47" ht="60" customHeight="1" x14ac:dyDescent="0.35">
      <c r="A30" s="119" t="s">
        <v>3385</v>
      </c>
      <c r="B30" s="109" t="s">
        <v>3386</v>
      </c>
      <c r="C30" s="110" t="s">
        <v>3387</v>
      </c>
      <c r="D30" s="110" t="s">
        <v>3388</v>
      </c>
      <c r="E30" s="110" t="s">
        <v>21</v>
      </c>
      <c r="F30" s="111" t="s">
        <v>3389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3390</v>
      </c>
      <c r="B31" s="109" t="s">
        <v>3391</v>
      </c>
      <c r="C31" s="110" t="s">
        <v>3392</v>
      </c>
      <c r="D31" s="110" t="s">
        <v>3393</v>
      </c>
      <c r="E31" s="110" t="s">
        <v>3394</v>
      </c>
      <c r="F31" s="111" t="s">
        <v>3395</v>
      </c>
      <c r="G31" s="112">
        <f>IF(COUNTIF(H31:AU31,"&lt;&gt;")=0,"",SUMPRODUCT(((Recommendations[ImplStatus]="Implemented")+(Recommendations[ImplStatus]="Compensated"))*ISNUMBER(MATCH(Recommendations[Id],H31:AU31,0)))/COUNTIF(H31:AU31,"&lt;&gt;"))</f>
        <v>0</v>
      </c>
      <c r="H31" s="113" t="s">
        <v>54</v>
      </c>
      <c r="I31" s="113" t="s">
        <v>475</v>
      </c>
      <c r="J31" s="113" t="s">
        <v>613</v>
      </c>
      <c r="K31" s="113" t="s">
        <v>728</v>
      </c>
      <c r="L31" s="113" t="s">
        <v>1089</v>
      </c>
      <c r="M31" s="113" t="s">
        <v>1208</v>
      </c>
      <c r="N31" s="113" t="s">
        <v>1238</v>
      </c>
      <c r="O31" s="113" t="s">
        <v>1243</v>
      </c>
      <c r="P31" s="113" t="s">
        <v>1263</v>
      </c>
      <c r="Q31" s="113" t="s">
        <v>1268</v>
      </c>
      <c r="R31" s="113" t="s">
        <v>1288</v>
      </c>
      <c r="S31" s="113" t="s">
        <v>2061</v>
      </c>
      <c r="T31" s="113" t="s">
        <v>2194</v>
      </c>
      <c r="U31" s="113" t="s">
        <v>2242</v>
      </c>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3396</v>
      </c>
      <c r="B32" s="109" t="s">
        <v>3397</v>
      </c>
      <c r="C32" s="110" t="s">
        <v>3398</v>
      </c>
      <c r="D32" s="110" t="s">
        <v>3399</v>
      </c>
      <c r="E32" s="110" t="s">
        <v>3400</v>
      </c>
      <c r="F32" s="111" t="s">
        <v>3401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3402</v>
      </c>
      <c r="B33" s="109" t="s">
        <v>3403</v>
      </c>
      <c r="C33" s="110" t="s">
        <v>3404</v>
      </c>
      <c r="D33" s="110" t="s">
        <v>3405</v>
      </c>
      <c r="E33" s="110" t="s">
        <v>21</v>
      </c>
      <c r="F33" s="111" t="s">
        <v>3406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3407</v>
      </c>
      <c r="B34" s="109" t="s">
        <v>3408</v>
      </c>
      <c r="C34" s="110" t="s">
        <v>3409</v>
      </c>
      <c r="D34" s="110" t="s">
        <v>3410</v>
      </c>
      <c r="E34" s="110" t="s">
        <v>21</v>
      </c>
      <c r="F34" s="111" t="s">
        <v>3411</v>
      </c>
      <c r="G34" s="112">
        <f>IF(COUNTIF(H34:AU34,"&lt;&gt;")=0,"",SUMPRODUCT(((Recommendations[ImplStatus]="Implemented")+(Recommendations[ImplStatus]="Compensated"))*ISNUMBER(MATCH(Recommendations[Id],H34:AU34,0)))/COUNTIF(H34:AU34,"&lt;&gt;"))</f>
        <v>0</v>
      </c>
      <c r="H34" s="113" t="s">
        <v>633</v>
      </c>
      <c r="I34" s="113" t="s">
        <v>698</v>
      </c>
      <c r="J34" s="113" t="s">
        <v>773</v>
      </c>
      <c r="K34" s="113" t="s">
        <v>868</v>
      </c>
      <c r="L34" s="113" t="s">
        <v>961</v>
      </c>
      <c r="M34" s="113" t="s">
        <v>966</v>
      </c>
      <c r="N34" s="113" t="s">
        <v>999</v>
      </c>
      <c r="O34" s="113" t="s">
        <v>1424</v>
      </c>
      <c r="P34" s="113" t="s">
        <v>1469</v>
      </c>
      <c r="Q34" s="113" t="s">
        <v>1573</v>
      </c>
      <c r="R34" s="113" t="s">
        <v>1608</v>
      </c>
      <c r="S34" s="113" t="s">
        <v>1700</v>
      </c>
      <c r="T34" s="113" t="s">
        <v>1734</v>
      </c>
      <c r="U34" s="113" t="s">
        <v>1826</v>
      </c>
      <c r="V34" s="113" t="s">
        <v>1863</v>
      </c>
      <c r="W34" s="113" t="s">
        <v>1959</v>
      </c>
      <c r="X34" s="113" t="s">
        <v>2162</v>
      </c>
      <c r="Y34" s="113" t="s">
        <v>2185</v>
      </c>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3412</v>
      </c>
      <c r="B35" s="109" t="s">
        <v>3413</v>
      </c>
      <c r="C35" s="110" t="s">
        <v>3414</v>
      </c>
      <c r="D35" s="110" t="s">
        <v>3415</v>
      </c>
      <c r="E35" s="110" t="s">
        <v>3416</v>
      </c>
      <c r="F35" s="111" t="s">
        <v>3417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3418</v>
      </c>
      <c r="B36" s="109" t="s">
        <v>3419</v>
      </c>
      <c r="C36" s="110" t="s">
        <v>3420</v>
      </c>
      <c r="D36" s="110" t="s">
        <v>3421</v>
      </c>
      <c r="E36" s="110" t="s">
        <v>3422</v>
      </c>
      <c r="F36" s="111" t="s">
        <v>3423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3424</v>
      </c>
      <c r="B37" s="109" t="s">
        <v>3425</v>
      </c>
      <c r="C37" s="110" t="s">
        <v>3426</v>
      </c>
      <c r="D37" s="110" t="s">
        <v>3427</v>
      </c>
      <c r="E37" s="110" t="s">
        <v>21</v>
      </c>
      <c r="F37" s="111" t="s">
        <v>3428</v>
      </c>
      <c r="G37" s="112">
        <f>IF(COUNTIF(H37:AU37,"&lt;&gt;")=0,"",SUMPRODUCT(((Recommendations[ImplStatus]="Implemented")+(Recommendations[ImplStatus]="Compensated"))*ISNUMBER(MATCH(Recommendations[Id],H37:AU37,0)))/COUNTIF(H37:AU37,"&lt;&gt;"))</f>
        <v>0</v>
      </c>
      <c r="H37" s="113" t="s">
        <v>1339</v>
      </c>
      <c r="I37" s="113" t="s">
        <v>1419</v>
      </c>
      <c r="J37" s="113" t="s">
        <v>1499</v>
      </c>
      <c r="K37" s="113" t="s">
        <v>1569</v>
      </c>
      <c r="L37" s="113" t="s">
        <v>1628</v>
      </c>
      <c r="M37" s="113" t="s">
        <v>1696</v>
      </c>
      <c r="N37" s="113" t="s">
        <v>1754</v>
      </c>
      <c r="O37" s="113" t="s">
        <v>1822</v>
      </c>
      <c r="P37" s="113" t="s">
        <v>1887</v>
      </c>
      <c r="Q37" s="113" t="s">
        <v>1955</v>
      </c>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3429</v>
      </c>
      <c r="B38" s="109" t="s">
        <v>3430</v>
      </c>
      <c r="C38" s="110" t="s">
        <v>3431</v>
      </c>
      <c r="D38" s="110" t="s">
        <v>3432</v>
      </c>
      <c r="E38" s="110" t="s">
        <v>3433</v>
      </c>
      <c r="F38" s="111" t="s">
        <v>3434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3435</v>
      </c>
      <c r="B39" s="109" t="s">
        <v>3436</v>
      </c>
      <c r="C39" s="110" t="s">
        <v>3437</v>
      </c>
      <c r="D39" s="110" t="s">
        <v>3438</v>
      </c>
      <c r="E39" s="110" t="s">
        <v>21</v>
      </c>
      <c r="F39" s="111" t="s">
        <v>3439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3440</v>
      </c>
      <c r="B40" s="109" t="s">
        <v>3441</v>
      </c>
      <c r="C40" s="110" t="s">
        <v>3442</v>
      </c>
      <c r="D40" s="110" t="s">
        <v>3443</v>
      </c>
      <c r="E40" s="110" t="s">
        <v>3444</v>
      </c>
      <c r="F40" s="111" t="s">
        <v>3445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3446</v>
      </c>
      <c r="B41" s="109" t="s">
        <v>3447</v>
      </c>
      <c r="C41" s="110" t="s">
        <v>3448</v>
      </c>
      <c r="D41" s="110" t="s">
        <v>3449</v>
      </c>
      <c r="E41" s="110" t="s">
        <v>3450</v>
      </c>
      <c r="F41" s="111" t="s">
        <v>3451</v>
      </c>
      <c r="G41" s="112">
        <f>IF(COUNTIF(H41:AU41,"&lt;&gt;")=0,"",SUMPRODUCT(((Recommendations[ImplStatus]="Implemented")+(Recommendations[ImplStatus]="Compensated"))*ISNUMBER(MATCH(Recommendations[Id],H41:AU41,0)))/COUNTIF(H41:AU41,"&lt;&gt;"))</f>
        <v>0</v>
      </c>
      <c r="H41" s="113" t="s">
        <v>376</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3452</v>
      </c>
      <c r="B42" s="109" t="s">
        <v>3453</v>
      </c>
      <c r="C42" s="110" t="s">
        <v>3454</v>
      </c>
      <c r="D42" s="110" t="s">
        <v>3455</v>
      </c>
      <c r="E42" s="110" t="s">
        <v>3456</v>
      </c>
      <c r="F42" s="111" t="s">
        <v>3457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3458</v>
      </c>
      <c r="B43" s="109" t="s">
        <v>3459</v>
      </c>
      <c r="C43" s="110" t="s">
        <v>3460</v>
      </c>
      <c r="D43" s="110" t="s">
        <v>3461</v>
      </c>
      <c r="E43" s="110" t="s">
        <v>3462</v>
      </c>
      <c r="F43" s="111" t="s">
        <v>3463</v>
      </c>
      <c r="G43" s="112">
        <f>IF(COUNTIF(H43:AU43,"&lt;&gt;")=0,"",SUMPRODUCT(((Recommendations[ImplStatus]="Implemented")+(Recommendations[ImplStatus]="Compensated"))*ISNUMBER(MATCH(Recommendations[Id],H43:AU43,0)))/COUNTIF(H43:AU43,"&lt;&gt;"))</f>
        <v>0</v>
      </c>
      <c r="H43" s="113" t="s">
        <v>252</v>
      </c>
      <c r="I43" s="113" t="s">
        <v>296</v>
      </c>
      <c r="J43" s="113" t="s">
        <v>623</v>
      </c>
      <c r="K43" s="113" t="s">
        <v>1089</v>
      </c>
      <c r="L43" s="113" t="s">
        <v>2257</v>
      </c>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3464</v>
      </c>
      <c r="B44" s="109" t="s">
        <v>3465</v>
      </c>
      <c r="C44" s="110" t="s">
        <v>3466</v>
      </c>
      <c r="D44" s="110" t="s">
        <v>3467</v>
      </c>
      <c r="E44" s="110" t="s">
        <v>21</v>
      </c>
      <c r="F44" s="111" t="s">
        <v>3468</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3469</v>
      </c>
      <c r="B45" s="114" t="s">
        <v>3470</v>
      </c>
      <c r="C45" s="115" t="s">
        <v>3471</v>
      </c>
      <c r="D45" s="115" t="s">
        <v>3472</v>
      </c>
      <c r="E45" s="115" t="s">
        <v>3473</v>
      </c>
      <c r="F45" s="116" t="s">
        <v>3474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2276</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IFERROR(INDEX('Recommendations'!$H$2:$H$487, MATCH(H2,'Recommendations'!$A$2:$A$487,0))="Implemented", FALSE))</xm:f>
            <x14:dxf>
              <font>
                <color rgb="FF000000"/>
              </font>
              <fill>
                <patternFill>
                  <bgColor rgb="FF3C7D22"/>
                </patternFill>
              </fill>
            </x14:dxf>
          </x14:cfRule>
          <x14:cfRule type="expression" priority="2" id="{00000000-000E-0000-0500-000002000000}">
            <xm:f>AND(H2&lt;&gt;"", IFERROR(INDEX('Recommendations'!$H$2:$H$487, MATCH(H2,'Recommendations'!$A$2:$A$487,0))="Compensated", FALSE))</xm:f>
            <x14:dxf>
              <font>
                <color rgb="FF000000"/>
              </font>
              <fill>
                <patternFill>
                  <bgColor rgb="FFC6E0B4"/>
                </patternFill>
              </fill>
            </x14:dxf>
          </x14:cfRule>
          <x14:cfRule type="expression" priority="3" id="{00000000-000E-0000-0500-000003000000}">
            <xm:f>AND(H2&lt;&gt;"", IFERROR(INDEX('Recommendations'!$H$2:$H$487, MATCH(H2,'Recommendations'!$A$2:$A$487,0))="Testing", FALSE))</xm:f>
            <x14:dxf>
              <font>
                <color rgb="FF000000"/>
              </font>
              <fill>
                <patternFill>
                  <bgColor rgb="FFFFC000"/>
                </patternFill>
              </fill>
            </x14:dxf>
          </x14:cfRule>
          <x14:cfRule type="expression" priority="4" id="{00000000-000E-0000-0500-000004000000}">
            <xm:f>AND(H2&lt;&gt;"", IFERROR(INDEX('Recommendations'!$H$2:$H$487, MATCH(H2,'Recommendations'!$A$2:$A$487,0))="Failed", FALSE))</xm:f>
            <x14:dxf>
              <font>
                <color rgb="FF000000"/>
              </font>
              <fill>
                <patternFill>
                  <bgColor rgb="FFD82891"/>
                </patternFill>
              </fill>
            </x14:dxf>
          </x14:cfRule>
          <x14:cfRule type="expression" priority="5" id="{00000000-000E-0000-0500-000005000000}">
            <xm:f>AND(H2&lt;&gt;"", IFERROR(INDEX('Recommendations'!$H$2:$H$487, MATCH(H2,'Recommendations'!$A$2:$A$487,0))="Risk Accepted", FALSE))</xm:f>
            <x14:dxf>
              <font>
                <color rgb="FF000000"/>
              </font>
              <fill>
                <patternFill>
                  <bgColor rgb="FFD9D9D9"/>
                </patternFill>
              </fill>
            </x14:dxf>
          </x14:cfRule>
          <x14:cfRule type="expression" priority="6" id="{00000000-000E-0000-0500-000006000000}">
            <xm:f>AND(H2&lt;&gt;"", IFERROR(INDEX('Recommendations'!$H$2:$H$487, MATCH(H2,'Recommendations'!$A$2:$A$487,0))="N/A",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3475</v>
      </c>
      <c r="B1" s="148" t="s">
        <v>2529</v>
      </c>
      <c r="C1" s="148" t="s">
        <v>0</v>
      </c>
      <c r="D1" s="148" t="s">
        <v>2530</v>
      </c>
      <c r="E1" s="148" t="s">
        <v>3476</v>
      </c>
      <c r="F1" s="148" t="s">
        <v>3477</v>
      </c>
      <c r="G1" s="148" t="s">
        <v>3478</v>
      </c>
      <c r="H1" s="148" t="s">
        <v>3479</v>
      </c>
      <c r="I1" s="148" t="s">
        <v>2535</v>
      </c>
      <c r="J1" s="148" t="s">
        <v>2536</v>
      </c>
      <c r="K1" s="148" t="s">
        <v>2537</v>
      </c>
      <c r="L1" s="148" t="s">
        <v>2538</v>
      </c>
      <c r="M1" s="148" t="s">
        <v>2539</v>
      </c>
      <c r="N1" s="148" t="s">
        <v>2540</v>
      </c>
      <c r="O1" s="148" t="s">
        <v>2541</v>
      </c>
      <c r="P1" s="148" t="s">
        <v>2542</v>
      </c>
      <c r="Q1" s="148" t="s">
        <v>2543</v>
      </c>
      <c r="R1" s="148" t="s">
        <v>2544</v>
      </c>
      <c r="S1" s="148" t="s">
        <v>2545</v>
      </c>
      <c r="T1" s="148" t="s">
        <v>2546</v>
      </c>
      <c r="U1" s="148" t="s">
        <v>2547</v>
      </c>
      <c r="V1" s="148" t="s">
        <v>2548</v>
      </c>
      <c r="W1" s="148" t="s">
        <v>2549</v>
      </c>
      <c r="X1" s="148" t="s">
        <v>2550</v>
      </c>
      <c r="Y1" s="148" t="s">
        <v>2551</v>
      </c>
      <c r="Z1" s="148" t="s">
        <v>2552</v>
      </c>
      <c r="AA1" s="148" t="s">
        <v>2553</v>
      </c>
      <c r="AB1" s="148" t="s">
        <v>2554</v>
      </c>
      <c r="AC1" s="148" t="s">
        <v>2555</v>
      </c>
      <c r="AD1" s="148" t="s">
        <v>2556</v>
      </c>
      <c r="AE1" s="148" t="s">
        <v>2557</v>
      </c>
      <c r="AF1" s="148" t="s">
        <v>2558</v>
      </c>
      <c r="AG1" s="148" t="s">
        <v>2559</v>
      </c>
      <c r="AH1" s="148" t="s">
        <v>2560</v>
      </c>
      <c r="AI1" s="148" t="s">
        <v>2561</v>
      </c>
      <c r="AJ1" s="148" t="s">
        <v>2562</v>
      </c>
      <c r="AK1" s="148" t="s">
        <v>2563</v>
      </c>
      <c r="AL1" s="148" t="s">
        <v>2564</v>
      </c>
      <c r="AM1" s="148" t="s">
        <v>2565</v>
      </c>
      <c r="AN1" s="148" t="s">
        <v>2566</v>
      </c>
      <c r="AO1" s="148" t="s">
        <v>2567</v>
      </c>
      <c r="AP1" s="148" t="s">
        <v>2568</v>
      </c>
      <c r="AQ1" s="148" t="s">
        <v>2569</v>
      </c>
      <c r="AR1" s="148" t="s">
        <v>2570</v>
      </c>
      <c r="AS1" s="148" t="s">
        <v>2571</v>
      </c>
      <c r="AT1" s="148" t="s">
        <v>2572</v>
      </c>
      <c r="AU1" s="148" t="s">
        <v>2573</v>
      </c>
      <c r="AV1" s="148" t="s">
        <v>2574</v>
      </c>
      <c r="AW1" s="149" t="s">
        <v>2575</v>
      </c>
    </row>
    <row r="2" spans="1:49" ht="60" customHeight="1" outlineLevel="1" x14ac:dyDescent="0.35">
      <c r="A2" s="141" t="s">
        <v>3480</v>
      </c>
      <c r="B2" s="127"/>
      <c r="C2" s="126" t="s">
        <v>3481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3480</v>
      </c>
      <c r="B3" s="128" t="s">
        <v>2746</v>
      </c>
      <c r="C3" s="129" t="s">
        <v>3482</v>
      </c>
      <c r="D3" s="131" t="s">
        <v>3483</v>
      </c>
      <c r="E3" s="131" t="s">
        <v>3484</v>
      </c>
      <c r="F3" s="131" t="s">
        <v>3485</v>
      </c>
      <c r="G3" s="131" t="s">
        <v>3486</v>
      </c>
      <c r="H3" s="131" t="s">
        <v>3487</v>
      </c>
      <c r="I3" s="133">
        <f>IF(COUNTIF(J3:AW3,"&lt;&gt;")=0,"",SUMPRODUCT(((Recommendations[ImplStatus]="Implemented")+(Recommendations[ImplStatus]="Compensated"))*ISNUMBER(MATCH(Recommendations[Id],J3:AW3,0)))/COUNTIF(J3:AW3,"&lt;&gt;"))</f>
        <v>0</v>
      </c>
      <c r="J3" s="135" t="s">
        <v>252</v>
      </c>
      <c r="K3" s="135" t="s">
        <v>296</v>
      </c>
      <c r="L3" s="135" t="s">
        <v>1089</v>
      </c>
      <c r="M3" s="135" t="s">
        <v>2257</v>
      </c>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3480</v>
      </c>
      <c r="B4" s="128" t="s">
        <v>3488</v>
      </c>
      <c r="C4" s="129" t="s">
        <v>3489</v>
      </c>
      <c r="D4" s="131" t="s">
        <v>3490</v>
      </c>
      <c r="E4" s="131" t="s">
        <v>3491</v>
      </c>
      <c r="F4" s="131" t="s">
        <v>3492</v>
      </c>
      <c r="G4" s="131" t="s">
        <v>3493</v>
      </c>
      <c r="H4" s="131" t="s">
        <v>3494</v>
      </c>
      <c r="I4" s="133">
        <f>IF(COUNTIF(J4:AW4,"&lt;&gt;")=0,"",SUMPRODUCT(((Recommendations[ImplStatus]="Implemented")+(Recommendations[ImplStatus]="Compensated"))*ISNUMBER(MATCH(Recommendations[Id],J4:AW4,0)))/COUNTIF(J4:AW4,"&lt;&gt;"))</f>
        <v>0</v>
      </c>
      <c r="J4" s="135" t="s">
        <v>151</v>
      </c>
      <c r="K4" s="135" t="s">
        <v>2185</v>
      </c>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3480</v>
      </c>
      <c r="B5" s="128" t="s">
        <v>3495</v>
      </c>
      <c r="C5" s="129" t="s">
        <v>3496</v>
      </c>
      <c r="D5" s="131" t="s">
        <v>3497</v>
      </c>
      <c r="E5" s="131" t="s">
        <v>3498</v>
      </c>
      <c r="F5" s="131" t="s">
        <v>3499</v>
      </c>
      <c r="G5" s="131" t="s">
        <v>3500</v>
      </c>
      <c r="H5" s="131" t="s">
        <v>3501</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3480</v>
      </c>
      <c r="B6" s="128" t="s">
        <v>3502</v>
      </c>
      <c r="C6" s="129" t="s">
        <v>3503</v>
      </c>
      <c r="D6" s="131" t="s">
        <v>3504</v>
      </c>
      <c r="E6" s="131" t="s">
        <v>3505</v>
      </c>
      <c r="F6" s="131" t="s">
        <v>3506</v>
      </c>
      <c r="G6" s="131" t="s">
        <v>3507</v>
      </c>
      <c r="H6" s="131" t="s">
        <v>3508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3480</v>
      </c>
      <c r="B7" s="128" t="s">
        <v>3509</v>
      </c>
      <c r="C7" s="129" t="s">
        <v>3510</v>
      </c>
      <c r="D7" s="131" t="s">
        <v>3511</v>
      </c>
      <c r="E7" s="131" t="s">
        <v>3512</v>
      </c>
      <c r="F7" s="131" t="s">
        <v>3513</v>
      </c>
      <c r="G7" s="131" t="s">
        <v>3514</v>
      </c>
      <c r="H7" s="131" t="s">
        <v>3515</v>
      </c>
      <c r="I7" s="133">
        <f>IF(COUNTIF(J7:AW7,"&lt;&gt;")=0,"",SUMPRODUCT(((Recommendations[ImplStatus]="Implemented")+(Recommendations[ImplStatus]="Compensated"))*ISNUMBER(MATCH(Recommendations[Id],J7:AW7,0)))/COUNTIF(J7:AW7,"&lt;&gt;"))</f>
        <v>0</v>
      </c>
      <c r="J7" s="135" t="s">
        <v>151</v>
      </c>
      <c r="K7" s="135" t="s">
        <v>728</v>
      </c>
      <c r="L7" s="135" t="s">
        <v>1089</v>
      </c>
      <c r="M7" s="135" t="s">
        <v>1238</v>
      </c>
      <c r="N7" s="135" t="s">
        <v>1243</v>
      </c>
      <c r="O7" s="135" t="s">
        <v>1263</v>
      </c>
      <c r="P7" s="135" t="s">
        <v>1268</v>
      </c>
      <c r="Q7" s="135" t="s">
        <v>2185</v>
      </c>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3480</v>
      </c>
      <c r="B8" s="128" t="s">
        <v>3516</v>
      </c>
      <c r="C8" s="129" t="s">
        <v>3517</v>
      </c>
      <c r="D8" s="131" t="s">
        <v>3518</v>
      </c>
      <c r="E8" s="131" t="s">
        <v>3519</v>
      </c>
      <c r="F8" s="131" t="s">
        <v>3520</v>
      </c>
      <c r="G8" s="131" t="s">
        <v>3514</v>
      </c>
      <c r="H8" s="131" t="s">
        <v>3521</v>
      </c>
      <c r="I8" s="133">
        <f>IF(COUNTIF(J8:AW8,"&lt;&gt;")=0,"",SUMPRODUCT(((Recommendations[ImplStatus]="Implemented")+(Recommendations[ImplStatus]="Compensated"))*ISNUMBER(MATCH(Recommendations[Id],J8:AW8,0)))/COUNTIF(J8:AW8,"&lt;&gt;"))</f>
        <v>0</v>
      </c>
      <c r="J8" s="135" t="s">
        <v>475</v>
      </c>
      <c r="K8" s="135" t="s">
        <v>728</v>
      </c>
      <c r="L8" s="135" t="s">
        <v>1238</v>
      </c>
      <c r="M8" s="135" t="s">
        <v>1243</v>
      </c>
      <c r="N8" s="135" t="s">
        <v>1263</v>
      </c>
      <c r="O8" s="135" t="s">
        <v>1268</v>
      </c>
      <c r="P8" s="135" t="s">
        <v>2242</v>
      </c>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3480</v>
      </c>
      <c r="B9" s="128" t="s">
        <v>3522</v>
      </c>
      <c r="C9" s="129" t="s">
        <v>3523</v>
      </c>
      <c r="D9" s="131" t="s">
        <v>3524</v>
      </c>
      <c r="E9" s="131" t="s">
        <v>3525</v>
      </c>
      <c r="F9" s="131" t="s">
        <v>3526</v>
      </c>
      <c r="G9" s="131" t="s">
        <v>3527</v>
      </c>
      <c r="H9" s="131" t="s">
        <v>3528</v>
      </c>
      <c r="I9" s="133">
        <f>IF(COUNTIF(J9:AW9,"&lt;&gt;")=0,"",SUMPRODUCT(((Recommendations[ImplStatus]="Implemented")+(Recommendations[ImplStatus]="Compensated"))*ISNUMBER(MATCH(Recommendations[Id],J9:AW9,0)))/COUNTIF(J9:AW9,"&lt;&gt;"))</f>
        <v>0</v>
      </c>
      <c r="J9" s="135" t="s">
        <v>54</v>
      </c>
      <c r="K9" s="135" t="s">
        <v>541</v>
      </c>
      <c r="L9" s="135" t="s">
        <v>703</v>
      </c>
      <c r="M9" s="135" t="s">
        <v>2061</v>
      </c>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3480</v>
      </c>
      <c r="B10" s="128" t="s">
        <v>3529</v>
      </c>
      <c r="C10" s="129" t="s">
        <v>3530</v>
      </c>
      <c r="D10" s="131" t="s">
        <v>3531</v>
      </c>
      <c r="E10" s="131" t="s">
        <v>3532</v>
      </c>
      <c r="F10" s="131" t="s">
        <v>3533</v>
      </c>
      <c r="G10" s="131" t="s">
        <v>3534</v>
      </c>
      <c r="H10" s="131" t="s">
        <v>3535</v>
      </c>
      <c r="I10" s="133">
        <f>IF(COUNTIF(J10:AW10,"&lt;&gt;")=0,"",SUMPRODUCT(((Recommendations[ImplStatus]="Implemented")+(Recommendations[ImplStatus]="Compensated"))*ISNUMBER(MATCH(Recommendations[Id],J10:AW10,0)))/COUNTIF(J10:AW10,"&lt;&gt;"))</f>
        <v>0</v>
      </c>
      <c r="J10" s="135" t="s">
        <v>140</v>
      </c>
      <c r="K10" s="135" t="s">
        <v>212</v>
      </c>
      <c r="L10" s="135" t="s">
        <v>506</v>
      </c>
      <c r="M10" s="135" t="s">
        <v>708</v>
      </c>
      <c r="N10" s="135" t="s">
        <v>763</v>
      </c>
      <c r="O10" s="135" t="s">
        <v>783</v>
      </c>
      <c r="P10" s="135" t="s">
        <v>797</v>
      </c>
      <c r="Q10" s="135" t="s">
        <v>802</v>
      </c>
      <c r="R10" s="135" t="s">
        <v>834</v>
      </c>
      <c r="S10" s="135" t="s">
        <v>897</v>
      </c>
      <c r="T10" s="135" t="s">
        <v>907</v>
      </c>
      <c r="U10" s="135" t="s">
        <v>1009</v>
      </c>
      <c r="V10" s="135" t="s">
        <v>1104</v>
      </c>
      <c r="W10" s="135" t="s">
        <v>1148</v>
      </c>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3480</v>
      </c>
      <c r="B11" s="128" t="s">
        <v>3536</v>
      </c>
      <c r="C11" s="129" t="s">
        <v>3537</v>
      </c>
      <c r="D11" s="131" t="s">
        <v>3538</v>
      </c>
      <c r="E11" s="131" t="s">
        <v>3539</v>
      </c>
      <c r="F11" s="131" t="s">
        <v>3540</v>
      </c>
      <c r="G11" s="131" t="s">
        <v>3541</v>
      </c>
      <c r="H11" s="131" t="s">
        <v>3542</v>
      </c>
      <c r="I11" s="133">
        <f>IF(COUNTIF(J11:AW11,"&lt;&gt;")=0,"",SUMPRODUCT(((Recommendations[ImplStatus]="Implemented")+(Recommendations[ImplStatus]="Compensated"))*ISNUMBER(MATCH(Recommendations[Id],J11:AW11,0)))/COUNTIF(J11:AW11,"&lt;&gt;"))</f>
        <v>0</v>
      </c>
      <c r="J11" s="135" t="s">
        <v>146</v>
      </c>
      <c r="K11" s="135" t="s">
        <v>257</v>
      </c>
      <c r="L11" s="135" t="s">
        <v>262</v>
      </c>
      <c r="M11" s="135" t="s">
        <v>511</v>
      </c>
      <c r="N11" s="135" t="s">
        <v>1015</v>
      </c>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3480</v>
      </c>
      <c r="B12" s="128" t="s">
        <v>3543</v>
      </c>
      <c r="C12" s="129" t="s">
        <v>3544</v>
      </c>
      <c r="D12" s="131" t="s">
        <v>3545</v>
      </c>
      <c r="E12" s="131" t="s">
        <v>3546</v>
      </c>
      <c r="F12" s="131" t="s">
        <v>3547</v>
      </c>
      <c r="G12" s="131" t="s">
        <v>3534</v>
      </c>
      <c r="H12" s="131" t="s">
        <v>3548</v>
      </c>
      <c r="I12" s="133">
        <f>IF(COUNTIF(J12:AW12,"&lt;&gt;")=0,"",SUMPRODUCT(((Recommendations[ImplStatus]="Implemented")+(Recommendations[ImplStatus]="Compensated"))*ISNUMBER(MATCH(Recommendations[Id],J12:AW12,0)))/COUNTIF(J12:AW12,"&lt;&gt;"))</f>
        <v>0</v>
      </c>
      <c r="J12" s="135" t="s">
        <v>74</v>
      </c>
      <c r="K12" s="135" t="s">
        <v>156</v>
      </c>
      <c r="L12" s="135" t="s">
        <v>197</v>
      </c>
      <c r="M12" s="135" t="s">
        <v>276</v>
      </c>
      <c r="N12" s="135" t="s">
        <v>281</v>
      </c>
      <c r="O12" s="135" t="s">
        <v>321</v>
      </c>
      <c r="P12" s="135" t="s">
        <v>326</v>
      </c>
      <c r="Q12" s="135" t="s">
        <v>401</v>
      </c>
      <c r="R12" s="135" t="s">
        <v>516</v>
      </c>
      <c r="S12" s="135" t="s">
        <v>643</v>
      </c>
      <c r="T12" s="135" t="s">
        <v>693</v>
      </c>
      <c r="U12" s="135" t="s">
        <v>825</v>
      </c>
      <c r="V12" s="135" t="s">
        <v>1084</v>
      </c>
      <c r="W12" s="135" t="s">
        <v>1394</v>
      </c>
      <c r="X12" s="135" t="s">
        <v>1544</v>
      </c>
      <c r="Y12" s="135" t="s">
        <v>1672</v>
      </c>
      <c r="Z12" s="135" t="s">
        <v>1798</v>
      </c>
      <c r="AA12" s="135" t="s">
        <v>1931</v>
      </c>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3480</v>
      </c>
      <c r="B13" s="128" t="s">
        <v>3549</v>
      </c>
      <c r="C13" s="129" t="s">
        <v>3550</v>
      </c>
      <c r="D13" s="131" t="s">
        <v>3551</v>
      </c>
      <c r="E13" s="131" t="s">
        <v>3552</v>
      </c>
      <c r="F13" s="131" t="s">
        <v>3553</v>
      </c>
      <c r="G13" s="131" t="s">
        <v>3534</v>
      </c>
      <c r="H13" s="131" t="s">
        <v>3554</v>
      </c>
      <c r="I13" s="133">
        <f>IF(COUNTIF(J13:AW13,"&lt;&gt;")=0,"",SUMPRODUCT(((Recommendations[ImplStatus]="Implemented")+(Recommendations[ImplStatus]="Compensated"))*ISNUMBER(MATCH(Recommendations[Id],J13:AW13,0)))/COUNTIF(J13:AW13,"&lt;&gt;"))</f>
        <v>0</v>
      </c>
      <c r="J13" s="135" t="s">
        <v>44</v>
      </c>
      <c r="K13" s="135" t="s">
        <v>156</v>
      </c>
      <c r="L13" s="135" t="s">
        <v>197</v>
      </c>
      <c r="M13" s="135" t="s">
        <v>276</v>
      </c>
      <c r="N13" s="135" t="s">
        <v>281</v>
      </c>
      <c r="O13" s="135" t="s">
        <v>321</v>
      </c>
      <c r="P13" s="135" t="s">
        <v>326</v>
      </c>
      <c r="Q13" s="135" t="s">
        <v>401</v>
      </c>
      <c r="R13" s="135" t="s">
        <v>516</v>
      </c>
      <c r="S13" s="135" t="s">
        <v>643</v>
      </c>
      <c r="T13" s="135" t="s">
        <v>693</v>
      </c>
      <c r="U13" s="135" t="s">
        <v>825</v>
      </c>
      <c r="V13" s="135" t="s">
        <v>1084</v>
      </c>
      <c r="W13" s="135" t="s">
        <v>1394</v>
      </c>
      <c r="X13" s="135" t="s">
        <v>1404</v>
      </c>
      <c r="Y13" s="135" t="s">
        <v>1409</v>
      </c>
      <c r="Z13" s="135" t="s">
        <v>1544</v>
      </c>
      <c r="AA13" s="135" t="s">
        <v>1557</v>
      </c>
      <c r="AB13" s="135" t="s">
        <v>1561</v>
      </c>
      <c r="AC13" s="135" t="s">
        <v>1672</v>
      </c>
      <c r="AD13" s="135" t="s">
        <v>1684</v>
      </c>
      <c r="AE13" s="135" t="s">
        <v>1688</v>
      </c>
      <c r="AF13" s="135" t="s">
        <v>1798</v>
      </c>
      <c r="AG13" s="135" t="s">
        <v>1810</v>
      </c>
      <c r="AH13" s="135" t="s">
        <v>1814</v>
      </c>
      <c r="AI13" s="135" t="s">
        <v>1931</v>
      </c>
      <c r="AJ13" s="135" t="s">
        <v>1943</v>
      </c>
      <c r="AK13" s="135" t="s">
        <v>1947</v>
      </c>
      <c r="AL13" s="135"/>
      <c r="AM13" s="135"/>
      <c r="AN13" s="135"/>
      <c r="AO13" s="135"/>
      <c r="AP13" s="135"/>
      <c r="AQ13" s="135"/>
      <c r="AR13" s="135"/>
      <c r="AS13" s="135"/>
      <c r="AT13" s="135"/>
      <c r="AU13" s="135"/>
      <c r="AV13" s="135"/>
      <c r="AW13" s="145"/>
    </row>
    <row r="14" spans="1:49" ht="60" customHeight="1" x14ac:dyDescent="0.35">
      <c r="A14" s="142" t="s">
        <v>3480</v>
      </c>
      <c r="B14" s="128" t="s">
        <v>3555</v>
      </c>
      <c r="C14" s="129" t="s">
        <v>3556</v>
      </c>
      <c r="D14" s="131" t="s">
        <v>3557</v>
      </c>
      <c r="E14" s="131" t="s">
        <v>3558</v>
      </c>
      <c r="F14" s="131" t="s">
        <v>3559</v>
      </c>
      <c r="G14" s="131" t="s">
        <v>3560</v>
      </c>
      <c r="H14" s="131" t="s">
        <v>3561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3480</v>
      </c>
      <c r="B15" s="128" t="s">
        <v>3562</v>
      </c>
      <c r="C15" s="129" t="s">
        <v>3563</v>
      </c>
      <c r="D15" s="131" t="s">
        <v>3564</v>
      </c>
      <c r="E15" s="131" t="s">
        <v>3565</v>
      </c>
      <c r="F15" s="131" t="s">
        <v>3566</v>
      </c>
      <c r="G15" s="131" t="s">
        <v>3567</v>
      </c>
      <c r="H15" s="131" t="s">
        <v>3568</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3480</v>
      </c>
      <c r="B16" s="128" t="s">
        <v>3569</v>
      </c>
      <c r="C16" s="129" t="s">
        <v>3570</v>
      </c>
      <c r="D16" s="131" t="s">
        <v>3571</v>
      </c>
      <c r="E16" s="131" t="s">
        <v>3572</v>
      </c>
      <c r="F16" s="131" t="s">
        <v>3573</v>
      </c>
      <c r="G16" s="131" t="s">
        <v>3574</v>
      </c>
      <c r="H16" s="131" t="s">
        <v>3575</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3480</v>
      </c>
      <c r="B17" s="128" t="s">
        <v>3576</v>
      </c>
      <c r="C17" s="129" t="s">
        <v>3577</v>
      </c>
      <c r="D17" s="131" t="s">
        <v>3578</v>
      </c>
      <c r="E17" s="131" t="s">
        <v>3579</v>
      </c>
      <c r="F17" s="131" t="s">
        <v>3580</v>
      </c>
      <c r="G17" s="131" t="s">
        <v>3581</v>
      </c>
      <c r="H17" s="131" t="s">
        <v>3582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3480</v>
      </c>
      <c r="B18" s="128" t="s">
        <v>3583</v>
      </c>
      <c r="C18" s="129" t="s">
        <v>3584</v>
      </c>
      <c r="D18" s="131" t="s">
        <v>3585</v>
      </c>
      <c r="E18" s="131" t="s">
        <v>3586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3587</v>
      </c>
      <c r="B19" s="127"/>
      <c r="C19" s="126" t="s">
        <v>3588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3587</v>
      </c>
      <c r="B20" s="128" t="s">
        <v>3589</v>
      </c>
      <c r="C20" s="129" t="s">
        <v>3590</v>
      </c>
      <c r="D20" s="131" t="s">
        <v>3591</v>
      </c>
      <c r="E20" s="131" t="s">
        <v>3592</v>
      </c>
      <c r="F20" s="131" t="s">
        <v>3593</v>
      </c>
      <c r="G20" s="131" t="s">
        <v>3594</v>
      </c>
      <c r="H20" s="131" t="s">
        <v>3595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3587</v>
      </c>
      <c r="B21" s="128" t="s">
        <v>3596</v>
      </c>
      <c r="C21" s="129" t="s">
        <v>3597</v>
      </c>
      <c r="D21" s="131" t="s">
        <v>3598</v>
      </c>
      <c r="E21" s="131" t="s">
        <v>3599</v>
      </c>
      <c r="F21" s="131" t="s">
        <v>3600</v>
      </c>
      <c r="G21" s="131" t="s">
        <v>3601</v>
      </c>
      <c r="H21" s="131" t="s">
        <v>3602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3603</v>
      </c>
      <c r="B22" s="127"/>
      <c r="C22" s="126" t="s">
        <v>3604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3603</v>
      </c>
      <c r="B23" s="128" t="s">
        <v>3605</v>
      </c>
      <c r="C23" s="129" t="s">
        <v>3606</v>
      </c>
      <c r="D23" s="131" t="s">
        <v>3607</v>
      </c>
      <c r="E23" s="131" t="s">
        <v>3608</v>
      </c>
      <c r="F23" s="131" t="s">
        <v>3609</v>
      </c>
      <c r="G23" s="131" t="s">
        <v>3610</v>
      </c>
      <c r="H23" s="131" t="s">
        <v>3611</v>
      </c>
      <c r="I23" s="133">
        <f>IF(COUNTIF(J23:AW23,"&lt;&gt;")=0,"",SUMPRODUCT(((Recommendations[ImplStatus]="Implemented")+(Recommendations[ImplStatus]="Compensated"))*ISNUMBER(MATCH(Recommendations[Id],J23:AW23,0)))/COUNTIF(J23:AW23,"&lt;&gt;"))</f>
        <v>0</v>
      </c>
      <c r="J23" s="135" t="s">
        <v>94</v>
      </c>
      <c r="K23" s="135" t="s">
        <v>99</v>
      </c>
      <c r="L23" s="135" t="s">
        <v>104</v>
      </c>
      <c r="M23" s="135" t="s">
        <v>167</v>
      </c>
      <c r="N23" s="135" t="s">
        <v>217</v>
      </c>
      <c r="O23" s="135" t="s">
        <v>222</v>
      </c>
      <c r="P23" s="135" t="s">
        <v>381</v>
      </c>
      <c r="Q23" s="135" t="s">
        <v>386</v>
      </c>
      <c r="R23" s="135" t="s">
        <v>431</v>
      </c>
      <c r="S23" s="135" t="s">
        <v>436</v>
      </c>
      <c r="T23" s="135" t="s">
        <v>446</v>
      </c>
      <c r="U23" s="135" t="s">
        <v>480</v>
      </c>
      <c r="V23" s="135" t="s">
        <v>495</v>
      </c>
      <c r="W23" s="135" t="s">
        <v>500</v>
      </c>
      <c r="X23" s="135" t="s">
        <v>521</v>
      </c>
      <c r="Y23" s="135" t="s">
        <v>531</v>
      </c>
      <c r="Z23" s="135" t="s">
        <v>536</v>
      </c>
      <c r="AA23" s="135" t="s">
        <v>541</v>
      </c>
      <c r="AB23" s="135" t="s">
        <v>561</v>
      </c>
      <c r="AC23" s="135" t="s">
        <v>658</v>
      </c>
      <c r="AD23" s="135" t="s">
        <v>663</v>
      </c>
      <c r="AE23" s="135" t="s">
        <v>673</v>
      </c>
      <c r="AF23" s="135" t="s">
        <v>703</v>
      </c>
      <c r="AG23" s="135" t="s">
        <v>713</v>
      </c>
      <c r="AH23" s="135" t="s">
        <v>743</v>
      </c>
      <c r="AI23" s="135" t="s">
        <v>748</v>
      </c>
      <c r="AJ23" s="135" t="s">
        <v>768</v>
      </c>
      <c r="AK23" s="135" t="s">
        <v>793</v>
      </c>
      <c r="AL23" s="135" t="s">
        <v>815</v>
      </c>
      <c r="AM23" s="135" t="s">
        <v>820</v>
      </c>
      <c r="AN23" s="135" t="s">
        <v>830</v>
      </c>
      <c r="AO23" s="135" t="s">
        <v>883</v>
      </c>
      <c r="AP23" s="135" t="s">
        <v>941</v>
      </c>
      <c r="AQ23" s="135" t="s">
        <v>981</v>
      </c>
      <c r="AR23" s="135" t="s">
        <v>990</v>
      </c>
      <c r="AS23" s="135" t="s">
        <v>1020</v>
      </c>
      <c r="AT23" s="135" t="s">
        <v>1108</v>
      </c>
      <c r="AU23" s="135" t="s">
        <v>1218</v>
      </c>
      <c r="AV23" s="135" t="s">
        <v>1278</v>
      </c>
      <c r="AW23" s="145" t="s">
        <v>1344</v>
      </c>
    </row>
    <row r="24" spans="1:49" ht="60" customHeight="1" x14ac:dyDescent="0.35">
      <c r="A24" s="142" t="s">
        <v>3603</v>
      </c>
      <c r="B24" s="128" t="s">
        <v>3612</v>
      </c>
      <c r="C24" s="129" t="s">
        <v>3613</v>
      </c>
      <c r="D24" s="131" t="s">
        <v>3614</v>
      </c>
      <c r="E24" s="131" t="s">
        <v>3615</v>
      </c>
      <c r="F24" s="131" t="s">
        <v>3616</v>
      </c>
      <c r="G24" s="131" t="s">
        <v>3617</v>
      </c>
      <c r="H24" s="131" t="s">
        <v>3618</v>
      </c>
      <c r="I24" s="133">
        <f>IF(COUNTIF(J24:AW24,"&lt;&gt;")=0,"",SUMPRODUCT(((Recommendations[ImplStatus]="Implemented")+(Recommendations[ImplStatus]="Compensated"))*ISNUMBER(MATCH(Recommendations[Id],J24:AW24,0)))/COUNTIF(J24:AW24,"&lt;&gt;"))</f>
        <v>0</v>
      </c>
      <c r="J24" s="135" t="s">
        <v>167</v>
      </c>
      <c r="K24" s="135" t="s">
        <v>1020</v>
      </c>
      <c r="L24" s="135" t="s">
        <v>1349</v>
      </c>
      <c r="M24" s="135" t="s">
        <v>1507</v>
      </c>
      <c r="N24" s="135" t="s">
        <v>1636</v>
      </c>
      <c r="O24" s="135" t="s">
        <v>1762</v>
      </c>
      <c r="P24" s="135" t="s">
        <v>1895</v>
      </c>
      <c r="Q24" s="135" t="s">
        <v>2026</v>
      </c>
      <c r="R24" s="135" t="s">
        <v>2031</v>
      </c>
      <c r="S24" s="135" t="s">
        <v>2157</v>
      </c>
      <c r="T24" s="135" t="s">
        <v>2176</v>
      </c>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3603</v>
      </c>
      <c r="B25" s="128" t="s">
        <v>3619</v>
      </c>
      <c r="C25" s="129" t="s">
        <v>3620</v>
      </c>
      <c r="D25" s="131" t="s">
        <v>3621</v>
      </c>
      <c r="E25" s="131" t="s">
        <v>3622</v>
      </c>
      <c r="F25" s="131" t="s">
        <v>3623</v>
      </c>
      <c r="G25" s="131" t="s">
        <v>3624</v>
      </c>
      <c r="H25" s="131" t="s">
        <v>3625</v>
      </c>
      <c r="I25" s="133">
        <f>IF(COUNTIF(J25:AW25,"&lt;&gt;")=0,"",SUMPRODUCT(((Recommendations[ImplStatus]="Implemented")+(Recommendations[ImplStatus]="Compensated"))*ISNUMBER(MATCH(Recommendations[Id],J25:AW25,0)))/COUNTIF(J25:AW25,"&lt;&gt;"))</f>
        <v>0</v>
      </c>
      <c r="J25" s="135" t="s">
        <v>222</v>
      </c>
      <c r="K25" s="135" t="s">
        <v>436</v>
      </c>
      <c r="L25" s="135" t="s">
        <v>1108</v>
      </c>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3603</v>
      </c>
      <c r="B26" s="128" t="s">
        <v>3626</v>
      </c>
      <c r="C26" s="129" t="s">
        <v>3627</v>
      </c>
      <c r="D26" s="131" t="s">
        <v>3628</v>
      </c>
      <c r="E26" s="131" t="s">
        <v>3629</v>
      </c>
      <c r="F26" s="131" t="s">
        <v>3630</v>
      </c>
      <c r="G26" s="131" t="s">
        <v>3617</v>
      </c>
      <c r="H26" s="131" t="s">
        <v>3631</v>
      </c>
      <c r="I26" s="133">
        <f>IF(COUNTIF(J26:AW26,"&lt;&gt;")=0,"",SUMPRODUCT(((Recommendations[ImplStatus]="Implemented")+(Recommendations[ImplStatus]="Compensated"))*ISNUMBER(MATCH(Recommendations[Id],J26:AW26,0)))/COUNTIF(J26:AW26,"&lt;&gt;"))</f>
        <v>0</v>
      </c>
      <c r="J26" s="135" t="s">
        <v>546</v>
      </c>
      <c r="K26" s="135" t="s">
        <v>718</v>
      </c>
      <c r="L26" s="135" t="s">
        <v>1099</v>
      </c>
      <c r="M26" s="135" t="s">
        <v>1113</v>
      </c>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3603</v>
      </c>
      <c r="B27" s="128" t="s">
        <v>3632</v>
      </c>
      <c r="C27" s="129" t="s">
        <v>3633</v>
      </c>
      <c r="D27" s="131" t="s">
        <v>3634</v>
      </c>
      <c r="E27" s="131" t="s">
        <v>3635</v>
      </c>
      <c r="F27" s="131" t="s">
        <v>3636</v>
      </c>
      <c r="G27" s="131" t="s">
        <v>3637</v>
      </c>
      <c r="H27" s="131" t="s">
        <v>3638</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3603</v>
      </c>
      <c r="B28" s="128" t="s">
        <v>3639</v>
      </c>
      <c r="C28" s="129" t="s">
        <v>3640</v>
      </c>
      <c r="D28" s="131" t="s">
        <v>3641</v>
      </c>
      <c r="E28" s="131" t="s">
        <v>3642</v>
      </c>
      <c r="F28" s="131" t="s">
        <v>3643</v>
      </c>
      <c r="G28" s="131" t="s">
        <v>3644</v>
      </c>
      <c r="H28" s="131" t="s">
        <v>3645</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3603</v>
      </c>
      <c r="B29" s="128" t="s">
        <v>3646</v>
      </c>
      <c r="C29" s="129" t="s">
        <v>3647</v>
      </c>
      <c r="D29" s="131" t="s">
        <v>3648</v>
      </c>
      <c r="E29" s="131" t="s">
        <v>3649</v>
      </c>
      <c r="F29" s="131" t="s">
        <v>3650</v>
      </c>
      <c r="G29" s="131" t="s">
        <v>3534</v>
      </c>
      <c r="H29" s="131" t="s">
        <v>3651</v>
      </c>
      <c r="I29" s="133">
        <f>IF(COUNTIF(J29:AW29,"&lt;&gt;")=0,"",SUMPRODUCT(((Recommendations[ImplStatus]="Implemented")+(Recommendations[ImplStatus]="Compensated"))*ISNUMBER(MATCH(Recommendations[Id],J29:AW29,0)))/COUNTIF(J29:AW29,"&lt;&gt;"))</f>
        <v>0</v>
      </c>
      <c r="J29" s="135" t="s">
        <v>227</v>
      </c>
      <c r="K29" s="135" t="s">
        <v>1118</v>
      </c>
      <c r="L29" s="135" t="s">
        <v>2215</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3603</v>
      </c>
      <c r="B30" s="128" t="s">
        <v>3652</v>
      </c>
      <c r="C30" s="129" t="s">
        <v>3653</v>
      </c>
      <c r="D30" s="131" t="s">
        <v>3654</v>
      </c>
      <c r="E30" s="131" t="s">
        <v>3655</v>
      </c>
      <c r="F30" s="131" t="s">
        <v>3656</v>
      </c>
      <c r="G30" s="131" t="s">
        <v>3617</v>
      </c>
      <c r="H30" s="131" t="s">
        <v>3657</v>
      </c>
      <c r="I30" s="133">
        <f>IF(COUNTIF(J30:AW30,"&lt;&gt;")=0,"",SUMPRODUCT(((Recommendations[ImplStatus]="Implemented")+(Recommendations[ImplStatus]="Compensated"))*ISNUMBER(MATCH(Recommendations[Id],J30:AW30,0)))/COUNTIF(J30:AW30,"&lt;&gt;"))</f>
        <v>0</v>
      </c>
      <c r="J30" s="135" t="s">
        <v>109</v>
      </c>
      <c r="K30" s="135" t="s">
        <v>551</v>
      </c>
      <c r="L30" s="135" t="s">
        <v>556</v>
      </c>
      <c r="M30" s="135" t="s">
        <v>648</v>
      </c>
      <c r="N30" s="135" t="s">
        <v>678</v>
      </c>
      <c r="O30" s="135" t="s">
        <v>1354</v>
      </c>
      <c r="P30" s="135" t="s">
        <v>1512</v>
      </c>
      <c r="Q30" s="135" t="s">
        <v>1640</v>
      </c>
      <c r="R30" s="135" t="s">
        <v>1766</v>
      </c>
      <c r="S30" s="135" t="s">
        <v>1899</v>
      </c>
      <c r="T30" s="135" t="s">
        <v>2036</v>
      </c>
      <c r="U30" s="135" t="s">
        <v>2125</v>
      </c>
      <c r="V30" s="135" t="s">
        <v>2180</v>
      </c>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3658</v>
      </c>
      <c r="B31" s="127"/>
      <c r="C31" s="126" t="s">
        <v>3659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3658</v>
      </c>
      <c r="B32" s="128" t="s">
        <v>3660</v>
      </c>
      <c r="C32" s="129" t="s">
        <v>3661</v>
      </c>
      <c r="D32" s="131" t="s">
        <v>3662</v>
      </c>
      <c r="E32" s="131" t="s">
        <v>3663</v>
      </c>
      <c r="F32" s="131" t="s">
        <v>3664</v>
      </c>
      <c r="G32" s="131" t="s">
        <v>3665</v>
      </c>
      <c r="H32" s="131" t="s">
        <v>3666</v>
      </c>
      <c r="I32" s="133">
        <f>IF(COUNTIF(J32:AW32,"&lt;&gt;")=0,"",SUMPRODUCT(((Recommendations[ImplStatus]="Implemented")+(Recommendations[ImplStatus]="Compensated"))*ISNUMBER(MATCH(Recommendations[Id],J32:AW32,0)))/COUNTIF(J32:AW32,"&lt;&gt;"))</f>
        <v>0</v>
      </c>
      <c r="J32" s="135" t="s">
        <v>202</v>
      </c>
      <c r="K32" s="135" t="s">
        <v>207</v>
      </c>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3658</v>
      </c>
      <c r="B33" s="128" t="s">
        <v>3667</v>
      </c>
      <c r="C33" s="129" t="s">
        <v>3668</v>
      </c>
      <c r="D33" s="131" t="s">
        <v>3669</v>
      </c>
      <c r="E33" s="131" t="s">
        <v>3670</v>
      </c>
      <c r="F33" s="131" t="s">
        <v>3671</v>
      </c>
      <c r="G33" s="131" t="s">
        <v>3672</v>
      </c>
      <c r="H33" s="131" t="s">
        <v>3673</v>
      </c>
      <c r="I33" s="133">
        <f>IF(COUNTIF(J33:AW33,"&lt;&gt;")=0,"",SUMPRODUCT(((Recommendations[ImplStatus]="Implemented")+(Recommendations[ImplStatus]="Compensated"))*ISNUMBER(MATCH(Recommendations[Id],J33:AW33,0)))/COUNTIF(J33:AW33,"&lt;&gt;"))</f>
        <v>0</v>
      </c>
      <c r="J33" s="135" t="s">
        <v>49</v>
      </c>
      <c r="K33" s="135" t="s">
        <v>192</v>
      </c>
      <c r="L33" s="135" t="s">
        <v>301</v>
      </c>
      <c r="M33" s="135" t="s">
        <v>306</v>
      </c>
      <c r="N33" s="135" t="s">
        <v>311</v>
      </c>
      <c r="O33" s="135" t="s">
        <v>316</v>
      </c>
      <c r="P33" s="135" t="s">
        <v>346</v>
      </c>
      <c r="Q33" s="135" t="s">
        <v>421</v>
      </c>
      <c r="R33" s="135" t="s">
        <v>451</v>
      </c>
      <c r="S33" s="135" t="s">
        <v>456</v>
      </c>
      <c r="T33" s="135" t="s">
        <v>490</v>
      </c>
      <c r="U33" s="135" t="s">
        <v>613</v>
      </c>
      <c r="V33" s="135" t="s">
        <v>633</v>
      </c>
      <c r="W33" s="135" t="s">
        <v>638</v>
      </c>
      <c r="X33" s="135" t="s">
        <v>653</v>
      </c>
      <c r="Y33" s="135" t="s">
        <v>698</v>
      </c>
      <c r="Z33" s="135" t="s">
        <v>733</v>
      </c>
      <c r="AA33" s="135" t="s">
        <v>773</v>
      </c>
      <c r="AB33" s="135" t="s">
        <v>778</v>
      </c>
      <c r="AC33" s="135" t="s">
        <v>788</v>
      </c>
      <c r="AD33" s="135" t="s">
        <v>843</v>
      </c>
      <c r="AE33" s="135" t="s">
        <v>848</v>
      </c>
      <c r="AF33" s="135" t="s">
        <v>858</v>
      </c>
      <c r="AG33" s="135" t="s">
        <v>863</v>
      </c>
      <c r="AH33" s="135" t="s">
        <v>868</v>
      </c>
      <c r="AI33" s="135" t="s">
        <v>873</v>
      </c>
      <c r="AJ33" s="135" t="s">
        <v>878</v>
      </c>
      <c r="AK33" s="135" t="s">
        <v>888</v>
      </c>
      <c r="AL33" s="135" t="s">
        <v>893</v>
      </c>
      <c r="AM33" s="135" t="s">
        <v>902</v>
      </c>
      <c r="AN33" s="135" t="s">
        <v>917</v>
      </c>
      <c r="AO33" s="135" t="s">
        <v>922</v>
      </c>
      <c r="AP33" s="135" t="s">
        <v>927</v>
      </c>
      <c r="AQ33" s="135" t="s">
        <v>932</v>
      </c>
      <c r="AR33" s="135" t="s">
        <v>936</v>
      </c>
      <c r="AS33" s="135" t="s">
        <v>941</v>
      </c>
      <c r="AT33" s="135" t="s">
        <v>946</v>
      </c>
      <c r="AU33" s="135" t="s">
        <v>951</v>
      </c>
      <c r="AV33" s="135" t="s">
        <v>956</v>
      </c>
      <c r="AW33" s="145" t="s">
        <v>961</v>
      </c>
    </row>
    <row r="34" spans="1:49" ht="60" customHeight="1" x14ac:dyDescent="0.35">
      <c r="A34" s="142" t="s">
        <v>3658</v>
      </c>
      <c r="B34" s="128" t="s">
        <v>3674</v>
      </c>
      <c r="C34" s="129" t="s">
        <v>3675</v>
      </c>
      <c r="D34" s="131" t="s">
        <v>3676</v>
      </c>
      <c r="E34" s="131" t="s">
        <v>3677</v>
      </c>
      <c r="F34" s="131" t="s">
        <v>3678</v>
      </c>
      <c r="G34" s="131" t="s">
        <v>3679</v>
      </c>
      <c r="H34" s="131" t="s">
        <v>3680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3658</v>
      </c>
      <c r="B35" s="128" t="s">
        <v>3681</v>
      </c>
      <c r="C35" s="129" t="s">
        <v>3682</v>
      </c>
      <c r="D35" s="131" t="s">
        <v>3683</v>
      </c>
      <c r="E35" s="131" t="s">
        <v>3684</v>
      </c>
      <c r="F35" s="131" t="s">
        <v>3685</v>
      </c>
      <c r="G35" s="131" t="s">
        <v>3686</v>
      </c>
      <c r="H35" s="131" t="s">
        <v>3687</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3658</v>
      </c>
      <c r="B36" s="128" t="s">
        <v>3688</v>
      </c>
      <c r="C36" s="129" t="s">
        <v>3689</v>
      </c>
      <c r="D36" s="131" t="s">
        <v>3690</v>
      </c>
      <c r="E36" s="131" t="s">
        <v>3691</v>
      </c>
      <c r="F36" s="131" t="s">
        <v>3692</v>
      </c>
      <c r="G36" s="131" t="s">
        <v>3693</v>
      </c>
      <c r="H36" s="131" t="s">
        <v>3694</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3658</v>
      </c>
      <c r="B37" s="128" t="s">
        <v>3695</v>
      </c>
      <c r="C37" s="129" t="s">
        <v>3696</v>
      </c>
      <c r="D37" s="131" t="s">
        <v>3697</v>
      </c>
      <c r="E37" s="131" t="s">
        <v>3698</v>
      </c>
      <c r="F37" s="131" t="s">
        <v>3699</v>
      </c>
      <c r="G37" s="131" t="s">
        <v>3700</v>
      </c>
      <c r="H37" s="131" t="s">
        <v>3701</v>
      </c>
      <c r="I37" s="133">
        <f>IF(COUNTIF(J37:AW37,"&lt;&gt;")=0,"",SUMPRODUCT(((Recommendations[ImplStatus]="Implemented")+(Recommendations[ImplStatus]="Compensated"))*ISNUMBER(MATCH(Recommendations[Id],J37:AW37,0)))/COUNTIF(J37:AW37,"&lt;&gt;"))</f>
        <v>0</v>
      </c>
      <c r="J37" s="135" t="s">
        <v>33</v>
      </c>
      <c r="K37" s="135" t="s">
        <v>39</v>
      </c>
      <c r="L37" s="135" t="s">
        <v>69</v>
      </c>
      <c r="M37" s="135" t="s">
        <v>79</v>
      </c>
      <c r="N37" s="135" t="s">
        <v>114</v>
      </c>
      <c r="O37" s="135" t="s">
        <v>119</v>
      </c>
      <c r="P37" s="135" t="s">
        <v>123</v>
      </c>
      <c r="Q37" s="135" t="s">
        <v>127</v>
      </c>
      <c r="R37" s="135" t="s">
        <v>131</v>
      </c>
      <c r="S37" s="135" t="s">
        <v>135</v>
      </c>
      <c r="T37" s="135" t="s">
        <v>182</v>
      </c>
      <c r="U37" s="135" t="s">
        <v>266</v>
      </c>
      <c r="V37" s="135" t="s">
        <v>271</v>
      </c>
      <c r="W37" s="135" t="s">
        <v>331</v>
      </c>
      <c r="X37" s="135" t="s">
        <v>366</v>
      </c>
      <c r="Y37" s="135" t="s">
        <v>411</v>
      </c>
      <c r="Z37" s="135" t="s">
        <v>426</v>
      </c>
      <c r="AA37" s="135" t="s">
        <v>589</v>
      </c>
      <c r="AB37" s="135" t="s">
        <v>618</v>
      </c>
      <c r="AC37" s="135" t="s">
        <v>738</v>
      </c>
      <c r="AD37" s="135" t="s">
        <v>853</v>
      </c>
      <c r="AE37" s="135" t="s">
        <v>912</v>
      </c>
      <c r="AF37" s="135" t="s">
        <v>976</v>
      </c>
      <c r="AG37" s="135" t="s">
        <v>1133</v>
      </c>
      <c r="AH37" s="135" t="s">
        <v>1143</v>
      </c>
      <c r="AI37" s="135" t="s">
        <v>1153</v>
      </c>
      <c r="AJ37" s="135" t="s">
        <v>1233</v>
      </c>
      <c r="AK37" s="135" t="s">
        <v>1303</v>
      </c>
      <c r="AL37" s="135" t="s">
        <v>1323</v>
      </c>
      <c r="AM37" s="135" t="s">
        <v>1429</v>
      </c>
      <c r="AN37" s="135" t="s">
        <v>1444</v>
      </c>
      <c r="AO37" s="135" t="s">
        <v>1454</v>
      </c>
      <c r="AP37" s="135" t="s">
        <v>1459</v>
      </c>
      <c r="AQ37" s="135" t="s">
        <v>1464</v>
      </c>
      <c r="AR37" s="135" t="s">
        <v>1484</v>
      </c>
      <c r="AS37" s="135" t="s">
        <v>1489</v>
      </c>
      <c r="AT37" s="135" t="s">
        <v>1577</v>
      </c>
      <c r="AU37" s="135" t="s">
        <v>1594</v>
      </c>
      <c r="AV37" s="135" t="s">
        <v>1602</v>
      </c>
      <c r="AW37" s="145" t="s">
        <v>1604</v>
      </c>
    </row>
    <row r="38" spans="1:49" ht="60" customHeight="1" x14ac:dyDescent="0.35">
      <c r="A38" s="142" t="s">
        <v>3658</v>
      </c>
      <c r="B38" s="128" t="s">
        <v>3702</v>
      </c>
      <c r="C38" s="129" t="s">
        <v>3703</v>
      </c>
      <c r="D38" s="131" t="s">
        <v>3704</v>
      </c>
      <c r="E38" s="131" t="s">
        <v>3705</v>
      </c>
      <c r="F38" s="131" t="s">
        <v>3706</v>
      </c>
      <c r="G38" s="131" t="s">
        <v>3707</v>
      </c>
      <c r="H38" s="131" t="s">
        <v>3708</v>
      </c>
      <c r="I38" s="133">
        <f>IF(COUNTIF(J38:AW38,"&lt;&gt;")=0,"",SUMPRODUCT(((Recommendations[ImplStatus]="Implemented")+(Recommendations[ImplStatus]="Compensated"))*ISNUMBER(MATCH(Recommendations[Id],J38:AW38,0)))/COUNTIF(J38:AW38,"&lt;&gt;"))</f>
        <v>0</v>
      </c>
      <c r="J38" s="135" t="s">
        <v>1025</v>
      </c>
      <c r="K38" s="135" t="s">
        <v>1293</v>
      </c>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3658</v>
      </c>
      <c r="B39" s="128" t="s">
        <v>3709</v>
      </c>
      <c r="C39" s="129" t="s">
        <v>3710</v>
      </c>
      <c r="D39" s="131" t="s">
        <v>3711</v>
      </c>
      <c r="E39" s="131" t="s">
        <v>3712</v>
      </c>
      <c r="F39" s="131" t="s">
        <v>3713</v>
      </c>
      <c r="G39" s="131" t="s">
        <v>3714</v>
      </c>
      <c r="H39" s="131" t="s">
        <v>3715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3658</v>
      </c>
      <c r="B40" s="128" t="s">
        <v>3716</v>
      </c>
      <c r="C40" s="129" t="s">
        <v>3717</v>
      </c>
      <c r="D40" s="131" t="s">
        <v>3718</v>
      </c>
      <c r="E40" s="131" t="s">
        <v>3719</v>
      </c>
      <c r="F40" s="131" t="s">
        <v>3720</v>
      </c>
      <c r="G40" s="131" t="s">
        <v>3721</v>
      </c>
      <c r="H40" s="131" t="s">
        <v>3722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3658</v>
      </c>
      <c r="B41" s="128" t="s">
        <v>3723</v>
      </c>
      <c r="C41" s="129" t="s">
        <v>3724</v>
      </c>
      <c r="D41" s="131" t="s">
        <v>3725</v>
      </c>
      <c r="E41" s="131" t="s">
        <v>3726</v>
      </c>
      <c r="F41" s="131" t="s">
        <v>3727</v>
      </c>
      <c r="G41" s="131" t="s">
        <v>3665</v>
      </c>
      <c r="H41" s="131" t="s">
        <v>3728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3729</v>
      </c>
      <c r="B42" s="127"/>
      <c r="C42" s="126" t="s">
        <v>3730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3729</v>
      </c>
      <c r="B43" s="128" t="s">
        <v>3731</v>
      </c>
      <c r="C43" s="129" t="s">
        <v>3732</v>
      </c>
      <c r="D43" s="131" t="s">
        <v>3733</v>
      </c>
      <c r="E43" s="131" t="s">
        <v>3734</v>
      </c>
      <c r="F43" s="131" t="s">
        <v>3735</v>
      </c>
      <c r="G43" s="131" t="s">
        <v>3736</v>
      </c>
      <c r="H43" s="131" t="s">
        <v>3737</v>
      </c>
      <c r="I43" s="133">
        <f>IF(COUNTIF(J43:AW43,"&lt;&gt;")=0,"",SUMPRODUCT(((Recommendations[ImplStatus]="Implemented")+(Recommendations[ImplStatus]="Compensated"))*ISNUMBER(MATCH(Recommendations[Id],J43:AW43,0)))/COUNTIF(J43:AW43,"&lt;&gt;"))</f>
        <v>0</v>
      </c>
      <c r="J43" s="135" t="s">
        <v>187</v>
      </c>
      <c r="K43" s="135" t="s">
        <v>237</v>
      </c>
      <c r="L43" s="135" t="s">
        <v>623</v>
      </c>
      <c r="M43" s="135" t="s">
        <v>838</v>
      </c>
      <c r="N43" s="135" t="s">
        <v>1030</v>
      </c>
      <c r="O43" s="135" t="s">
        <v>1208</v>
      </c>
      <c r="P43" s="135" t="s">
        <v>1248</v>
      </c>
      <c r="Q43" s="135" t="s">
        <v>1288</v>
      </c>
      <c r="R43" s="135" t="s">
        <v>1298</v>
      </c>
      <c r="S43" s="135" t="s">
        <v>2194</v>
      </c>
      <c r="T43" s="135" t="s">
        <v>2199</v>
      </c>
      <c r="U43" s="135" t="s">
        <v>2267</v>
      </c>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3729</v>
      </c>
      <c r="B44" s="128" t="s">
        <v>3738</v>
      </c>
      <c r="C44" s="129" t="s">
        <v>3739</v>
      </c>
      <c r="D44" s="131" t="s">
        <v>3740</v>
      </c>
      <c r="E44" s="131" t="s">
        <v>3741</v>
      </c>
      <c r="F44" s="131" t="s">
        <v>3742</v>
      </c>
      <c r="G44" s="131" t="s">
        <v>3743</v>
      </c>
      <c r="H44" s="131" t="s">
        <v>3744</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3729</v>
      </c>
      <c r="B45" s="128" t="s">
        <v>3745</v>
      </c>
      <c r="C45" s="129" t="s">
        <v>3746</v>
      </c>
      <c r="D45" s="131" t="s">
        <v>3747</v>
      </c>
      <c r="E45" s="131" t="s">
        <v>3748</v>
      </c>
      <c r="F45" s="131" t="s">
        <v>3749</v>
      </c>
      <c r="G45" s="131" t="s">
        <v>3750</v>
      </c>
      <c r="H45" s="131" t="s">
        <v>3751</v>
      </c>
      <c r="I45" s="133">
        <f>IF(COUNTIF(J45:AW45,"&lt;&gt;")=0,"",SUMPRODUCT(((Recommendations[ImplStatus]="Implemented")+(Recommendations[ImplStatus]="Compensated"))*ISNUMBER(MATCH(Recommendations[Id],J45:AW45,0)))/COUNTIF(J45:AW45,"&lt;&gt;"))</f>
        <v>0</v>
      </c>
      <c r="J45" s="135" t="s">
        <v>1035</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3729</v>
      </c>
      <c r="B46" s="128" t="s">
        <v>3752</v>
      </c>
      <c r="C46" s="129" t="s">
        <v>3753</v>
      </c>
      <c r="D46" s="131" t="s">
        <v>3754</v>
      </c>
      <c r="E46" s="131" t="s">
        <v>3755</v>
      </c>
      <c r="F46" s="131" t="s">
        <v>3756</v>
      </c>
      <c r="G46" s="131" t="s">
        <v>3750</v>
      </c>
      <c r="H46" s="131" t="s">
        <v>3757</v>
      </c>
      <c r="I46" s="133">
        <f>IF(COUNTIF(J46:AW46,"&lt;&gt;")=0,"",SUMPRODUCT(((Recommendations[ImplStatus]="Implemented")+(Recommendations[ImplStatus]="Compensated"))*ISNUMBER(MATCH(Recommendations[Id],J46:AW46,0)))/COUNTIF(J46:AW46,"&lt;&gt;"))</f>
        <v>0</v>
      </c>
      <c r="J46" s="135" t="s">
        <v>1035</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3729</v>
      </c>
      <c r="B47" s="128" t="s">
        <v>3758</v>
      </c>
      <c r="C47" s="129" t="s">
        <v>3759</v>
      </c>
      <c r="D47" s="131" t="s">
        <v>3760</v>
      </c>
      <c r="E47" s="131" t="s">
        <v>3761</v>
      </c>
      <c r="F47" s="131" t="s">
        <v>3762</v>
      </c>
      <c r="G47" s="131" t="s">
        <v>3763</v>
      </c>
      <c r="H47" s="131" t="s">
        <v>3764</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3729</v>
      </c>
      <c r="B48" s="128" t="s">
        <v>3765</v>
      </c>
      <c r="C48" s="129" t="s">
        <v>3766</v>
      </c>
      <c r="D48" s="131" t="s">
        <v>3767</v>
      </c>
      <c r="E48" s="131" t="s">
        <v>3768</v>
      </c>
      <c r="F48" s="131" t="s">
        <v>3769</v>
      </c>
      <c r="G48" s="131" t="s">
        <v>3770</v>
      </c>
      <c r="H48" s="131" t="s">
        <v>3771</v>
      </c>
      <c r="I48" s="133">
        <f>IF(COUNTIF(J48:AW48,"&lt;&gt;")=0,"",SUMPRODUCT(((Recommendations[ImplStatus]="Implemented")+(Recommendations[ImplStatus]="Compensated"))*ISNUMBER(MATCH(Recommendations[Id],J48:AW48,0)))/COUNTIF(J48:AW48,"&lt;&gt;"))</f>
        <v>0</v>
      </c>
      <c r="J48" s="135" t="s">
        <v>172</v>
      </c>
      <c r="K48" s="135" t="s">
        <v>177</v>
      </c>
      <c r="L48" s="135" t="s">
        <v>406</v>
      </c>
      <c r="M48" s="135" t="s">
        <v>566</v>
      </c>
      <c r="N48" s="135" t="s">
        <v>571</v>
      </c>
      <c r="O48" s="135" t="s">
        <v>575</v>
      </c>
      <c r="P48" s="135" t="s">
        <v>579</v>
      </c>
      <c r="Q48" s="135" t="s">
        <v>593</v>
      </c>
      <c r="R48" s="135" t="s">
        <v>598</v>
      </c>
      <c r="S48" s="135" t="s">
        <v>603</v>
      </c>
      <c r="T48" s="135" t="s">
        <v>608</v>
      </c>
      <c r="U48" s="135" t="s">
        <v>683</v>
      </c>
      <c r="V48" s="135" t="s">
        <v>758</v>
      </c>
      <c r="W48" s="135" t="s">
        <v>807</v>
      </c>
      <c r="X48" s="135" t="s">
        <v>971</v>
      </c>
      <c r="Y48" s="135" t="s">
        <v>995</v>
      </c>
      <c r="Z48" s="135" t="s">
        <v>1040</v>
      </c>
      <c r="AA48" s="135" t="s">
        <v>1045</v>
      </c>
      <c r="AB48" s="135" t="s">
        <v>1050</v>
      </c>
      <c r="AC48" s="135" t="s">
        <v>1055</v>
      </c>
      <c r="AD48" s="135" t="s">
        <v>1060</v>
      </c>
      <c r="AE48" s="135" t="s">
        <v>1064</v>
      </c>
      <c r="AF48" s="135" t="s">
        <v>1074</v>
      </c>
      <c r="AG48" s="135" t="s">
        <v>1193</v>
      </c>
      <c r="AH48" s="135" t="s">
        <v>1198</v>
      </c>
      <c r="AI48" s="135"/>
      <c r="AJ48" s="135"/>
      <c r="AK48" s="135"/>
      <c r="AL48" s="135"/>
      <c r="AM48" s="135"/>
      <c r="AN48" s="135"/>
      <c r="AO48" s="135"/>
      <c r="AP48" s="135"/>
      <c r="AQ48" s="135"/>
      <c r="AR48" s="135"/>
      <c r="AS48" s="135"/>
      <c r="AT48" s="135"/>
      <c r="AU48" s="135"/>
      <c r="AV48" s="135"/>
      <c r="AW48" s="145"/>
    </row>
    <row r="49" spans="1:49" ht="60" customHeight="1" x14ac:dyDescent="0.35">
      <c r="A49" s="142" t="s">
        <v>3729</v>
      </c>
      <c r="B49" s="128" t="s">
        <v>3772</v>
      </c>
      <c r="C49" s="129" t="s">
        <v>3773</v>
      </c>
      <c r="D49" s="131" t="s">
        <v>3774</v>
      </c>
      <c r="E49" s="131" t="s">
        <v>3775</v>
      </c>
      <c r="F49" s="131" t="s">
        <v>3776</v>
      </c>
      <c r="G49" s="131" t="s">
        <v>3534</v>
      </c>
      <c r="H49" s="131" t="s">
        <v>3777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3729</v>
      </c>
      <c r="B50" s="128" t="s">
        <v>3778</v>
      </c>
      <c r="C50" s="129" t="s">
        <v>3779</v>
      </c>
      <c r="D50" s="131" t="s">
        <v>3780</v>
      </c>
      <c r="E50" s="131" t="s">
        <v>3781</v>
      </c>
      <c r="F50" s="131" t="s">
        <v>3782</v>
      </c>
      <c r="G50" s="131" t="s">
        <v>3783</v>
      </c>
      <c r="H50" s="131" t="s">
        <v>3784</v>
      </c>
      <c r="I50" s="133">
        <f>IF(COUNTIF(J50:AW50,"&lt;&gt;")=0,"",SUMPRODUCT(((Recommendations[ImplStatus]="Implemented")+(Recommendations[ImplStatus]="Compensated"))*ISNUMBER(MATCH(Recommendations[Id],J50:AW50,0)))/COUNTIF(J50:AW50,"&lt;&gt;"))</f>
        <v>0</v>
      </c>
      <c r="J50" s="135" t="s">
        <v>470</v>
      </c>
      <c r="K50" s="135" t="s">
        <v>1079</v>
      </c>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3785</v>
      </c>
      <c r="B51" s="127"/>
      <c r="C51" s="126" t="s">
        <v>3786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3785</v>
      </c>
      <c r="B52" s="128" t="s">
        <v>3787</v>
      </c>
      <c r="C52" s="129" t="s">
        <v>3788</v>
      </c>
      <c r="D52" s="131" t="s">
        <v>3789</v>
      </c>
      <c r="E52" s="131" t="s">
        <v>3790</v>
      </c>
      <c r="F52" s="131" t="s">
        <v>3791</v>
      </c>
      <c r="G52" s="131" t="s">
        <v>3792</v>
      </c>
      <c r="H52" s="131" t="s">
        <v>3793</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3785</v>
      </c>
      <c r="B53" s="128" t="s">
        <v>3794</v>
      </c>
      <c r="C53" s="129" t="s">
        <v>3795</v>
      </c>
      <c r="D53" s="131" t="s">
        <v>3796</v>
      </c>
      <c r="E53" s="131" t="s">
        <v>3797</v>
      </c>
      <c r="F53" s="131" t="s">
        <v>3798</v>
      </c>
      <c r="G53" s="131" t="s">
        <v>3799</v>
      </c>
      <c r="H53" s="131" t="s">
        <v>3800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3785</v>
      </c>
      <c r="B54" s="128" t="s">
        <v>3801</v>
      </c>
      <c r="C54" s="129" t="s">
        <v>3802</v>
      </c>
      <c r="D54" s="131" t="s">
        <v>3803</v>
      </c>
      <c r="E54" s="131" t="s">
        <v>3804</v>
      </c>
      <c r="F54" s="131" t="s">
        <v>3805</v>
      </c>
      <c r="G54" s="131" t="s">
        <v>3806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3785</v>
      </c>
      <c r="B55" s="128" t="s">
        <v>3807</v>
      </c>
      <c r="C55" s="129" t="s">
        <v>3808</v>
      </c>
      <c r="D55" s="131" t="s">
        <v>3809</v>
      </c>
      <c r="E55" s="131" t="s">
        <v>3810</v>
      </c>
      <c r="F55" s="131" t="s">
        <v>3811</v>
      </c>
      <c r="G55" s="131" t="s">
        <v>3812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3785</v>
      </c>
      <c r="B56" s="128" t="s">
        <v>3813</v>
      </c>
      <c r="C56" s="129" t="s">
        <v>3814</v>
      </c>
      <c r="D56" s="131" t="s">
        <v>3815</v>
      </c>
      <c r="E56" s="131" t="s">
        <v>3816</v>
      </c>
      <c r="F56" s="131" t="s">
        <v>3817</v>
      </c>
      <c r="G56" s="131" t="s">
        <v>3818</v>
      </c>
      <c r="H56" s="131" t="s">
        <v>3819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3820</v>
      </c>
      <c r="B57" s="127"/>
      <c r="C57" s="126" t="s">
        <v>3821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3820</v>
      </c>
      <c r="B58" s="128" t="s">
        <v>3822</v>
      </c>
      <c r="C58" s="129" t="s">
        <v>3823</v>
      </c>
      <c r="D58" s="131" t="s">
        <v>3824</v>
      </c>
      <c r="E58" s="131" t="s">
        <v>3825</v>
      </c>
      <c r="F58" s="131" t="s">
        <v>3826</v>
      </c>
      <c r="G58" s="131" t="s">
        <v>3827</v>
      </c>
      <c r="H58" s="131" t="s">
        <v>3828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3820</v>
      </c>
      <c r="B59" s="128" t="s">
        <v>3829</v>
      </c>
      <c r="C59" s="129" t="s">
        <v>3830</v>
      </c>
      <c r="D59" s="131" t="s">
        <v>3831</v>
      </c>
      <c r="E59" s="131" t="s">
        <v>3832</v>
      </c>
      <c r="F59" s="131" t="s">
        <v>3833</v>
      </c>
      <c r="G59" s="131" t="s">
        <v>3834</v>
      </c>
      <c r="H59" s="131" t="s">
        <v>3835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3820</v>
      </c>
      <c r="B60" s="128" t="s">
        <v>3836</v>
      </c>
      <c r="C60" s="129" t="s">
        <v>3837</v>
      </c>
      <c r="D60" s="131" t="s">
        <v>3838</v>
      </c>
      <c r="E60" s="131" t="s">
        <v>3839</v>
      </c>
      <c r="F60" s="131" t="s">
        <v>3840</v>
      </c>
      <c r="G60" s="131" t="s">
        <v>3841</v>
      </c>
      <c r="H60" s="131" t="s">
        <v>3842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3843</v>
      </c>
      <c r="B61" s="127"/>
      <c r="C61" s="126" t="s">
        <v>3844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3843</v>
      </c>
      <c r="B62" s="128" t="s">
        <v>3845</v>
      </c>
      <c r="C62" s="129" t="s">
        <v>3846</v>
      </c>
      <c r="D62" s="131" t="s">
        <v>3847</v>
      </c>
      <c r="E62" s="131" t="s">
        <v>3848</v>
      </c>
      <c r="F62" s="131" t="s">
        <v>3849</v>
      </c>
      <c r="G62" s="131" t="s">
        <v>3850</v>
      </c>
      <c r="H62" s="131" t="s">
        <v>3851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3843</v>
      </c>
      <c r="B63" s="128" t="s">
        <v>3852</v>
      </c>
      <c r="C63" s="129" t="s">
        <v>3853</v>
      </c>
      <c r="D63" s="131" t="s">
        <v>3854</v>
      </c>
      <c r="E63" s="131" t="s">
        <v>3855</v>
      </c>
      <c r="F63" s="131" t="s">
        <v>3856</v>
      </c>
      <c r="G63" s="131" t="s">
        <v>3857</v>
      </c>
      <c r="H63" s="131" t="s">
        <v>3858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3843</v>
      </c>
      <c r="B64" s="128" t="s">
        <v>3859</v>
      </c>
      <c r="C64" s="129" t="s">
        <v>3860</v>
      </c>
      <c r="D64" s="131" t="s">
        <v>3861</v>
      </c>
      <c r="E64" s="131" t="s">
        <v>3862</v>
      </c>
      <c r="F64" s="131" t="s">
        <v>3863</v>
      </c>
      <c r="G64" s="131" t="s">
        <v>3864</v>
      </c>
      <c r="H64" s="131" t="s">
        <v>3865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3843</v>
      </c>
      <c r="B65" s="128" t="s">
        <v>3866</v>
      </c>
      <c r="C65" s="129" t="s">
        <v>3867</v>
      </c>
      <c r="D65" s="131" t="s">
        <v>3868</v>
      </c>
      <c r="E65" s="131" t="s">
        <v>3869</v>
      </c>
      <c r="F65" s="131" t="s">
        <v>3870</v>
      </c>
      <c r="G65" s="131" t="s">
        <v>3871</v>
      </c>
      <c r="H65" s="131" t="s">
        <v>3872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3843</v>
      </c>
      <c r="B66" s="128" t="s">
        <v>3873</v>
      </c>
      <c r="C66" s="129" t="s">
        <v>3874</v>
      </c>
      <c r="D66" s="131" t="s">
        <v>3875</v>
      </c>
      <c r="E66" s="131" t="s">
        <v>3876</v>
      </c>
      <c r="F66" s="131" t="s">
        <v>3877</v>
      </c>
      <c r="G66" s="131" t="s">
        <v>3878</v>
      </c>
      <c r="H66" s="131" t="s">
        <v>3879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3843</v>
      </c>
      <c r="B67" s="128" t="s">
        <v>3880</v>
      </c>
      <c r="C67" s="129" t="s">
        <v>3881</v>
      </c>
      <c r="D67" s="131" t="s">
        <v>3882</v>
      </c>
      <c r="E67" s="131" t="s">
        <v>3883</v>
      </c>
      <c r="F67" s="131" t="s">
        <v>3884</v>
      </c>
      <c r="G67" s="131" t="s">
        <v>3885</v>
      </c>
      <c r="H67" s="131" t="s">
        <v>3886</v>
      </c>
      <c r="I67" s="133">
        <f>IF(COUNTIF(J67:AW67,"&lt;&gt;")=0,"",SUMPRODUCT(((Recommendations[ImplStatus]="Implemented")+(Recommendations[ImplStatus]="Compensated"))*ISNUMBER(MATCH(Recommendations[Id],J67:AW67,0)))/COUNTIF(J67:AW67,"&lt;&gt;"))</f>
        <v>0</v>
      </c>
      <c r="J67" s="135" t="s">
        <v>119</v>
      </c>
      <c r="K67" s="135" t="s">
        <v>131</v>
      </c>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3843</v>
      </c>
      <c r="B68" s="128" t="s">
        <v>3887</v>
      </c>
      <c r="C68" s="129" t="s">
        <v>3888</v>
      </c>
      <c r="D68" s="131" t="s">
        <v>3889</v>
      </c>
      <c r="E68" s="131" t="s">
        <v>3890</v>
      </c>
      <c r="F68" s="131" t="s">
        <v>3891</v>
      </c>
      <c r="G68" s="131" t="s">
        <v>3892</v>
      </c>
      <c r="H68" s="131" t="s">
        <v>3893</v>
      </c>
      <c r="I68" s="133">
        <f>IF(COUNTIF(J68:AW68,"&lt;&gt;")=0,"",SUMPRODUCT(((Recommendations[ImplStatus]="Implemented")+(Recommendations[ImplStatus]="Compensated"))*ISNUMBER(MATCH(Recommendations[Id],J68:AW68,0)))/COUNTIF(J68:AW68,"&lt;&gt;"))</f>
        <v>0</v>
      </c>
      <c r="J68" s="135" t="s">
        <v>1273</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3894</v>
      </c>
      <c r="B69" s="127"/>
      <c r="C69" s="126" t="s">
        <v>3895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3894</v>
      </c>
      <c r="B70" s="128" t="s">
        <v>3896</v>
      </c>
      <c r="C70" s="129" t="s">
        <v>3897</v>
      </c>
      <c r="D70" s="131" t="s">
        <v>3898</v>
      </c>
      <c r="E70" s="131" t="s">
        <v>3899</v>
      </c>
      <c r="F70" s="131" t="s">
        <v>3900</v>
      </c>
      <c r="G70" s="131" t="s">
        <v>3901</v>
      </c>
      <c r="H70" s="131" t="s">
        <v>3902</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3894</v>
      </c>
      <c r="B71" s="128" t="s">
        <v>3903</v>
      </c>
      <c r="C71" s="129" t="s">
        <v>3904</v>
      </c>
      <c r="D71" s="131" t="s">
        <v>3905</v>
      </c>
      <c r="E71" s="131" t="s">
        <v>3906</v>
      </c>
      <c r="F71" s="131" t="s">
        <v>3907</v>
      </c>
      <c r="G71" s="131" t="s">
        <v>3908</v>
      </c>
      <c r="H71" s="131" t="s">
        <v>3909</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3910</v>
      </c>
      <c r="B72" s="127"/>
      <c r="C72" s="126" t="s">
        <v>3911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3910</v>
      </c>
      <c r="B73" s="128" t="s">
        <v>3912</v>
      </c>
      <c r="C73" s="129" t="s">
        <v>3913</v>
      </c>
      <c r="D73" s="131" t="s">
        <v>3914</v>
      </c>
      <c r="E73" s="131" t="s">
        <v>3915</v>
      </c>
      <c r="F73" s="131" t="s">
        <v>3916</v>
      </c>
      <c r="G73" s="131" t="s">
        <v>3917</v>
      </c>
      <c r="H73" s="131" t="s">
        <v>3918</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3910</v>
      </c>
      <c r="B74" s="128" t="s">
        <v>3919</v>
      </c>
      <c r="C74" s="129" t="s">
        <v>3920</v>
      </c>
      <c r="D74" s="131" t="s">
        <v>3921</v>
      </c>
      <c r="E74" s="131" t="s">
        <v>3922</v>
      </c>
      <c r="F74" s="131" t="s">
        <v>3923</v>
      </c>
      <c r="G74" s="131" t="s">
        <v>3924</v>
      </c>
      <c r="H74" s="131" t="s">
        <v>3925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3910</v>
      </c>
      <c r="B75" s="128" t="s">
        <v>3926</v>
      </c>
      <c r="C75" s="129" t="s">
        <v>3927</v>
      </c>
      <c r="D75" s="131" t="s">
        <v>3928</v>
      </c>
      <c r="E75" s="131" t="s">
        <v>3929</v>
      </c>
      <c r="F75" s="131" t="s">
        <v>3930</v>
      </c>
      <c r="G75" s="131" t="s">
        <v>3931</v>
      </c>
      <c r="H75" s="131" t="s">
        <v>3932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3910</v>
      </c>
      <c r="B76" s="128" t="s">
        <v>3933</v>
      </c>
      <c r="C76" s="129" t="s">
        <v>3934</v>
      </c>
      <c r="D76" s="131" t="s">
        <v>3935</v>
      </c>
      <c r="E76" s="131" t="s">
        <v>3936</v>
      </c>
      <c r="F76" s="131" t="s">
        <v>3937</v>
      </c>
      <c r="G76" s="131" t="s">
        <v>3938</v>
      </c>
      <c r="H76" s="131" t="s">
        <v>3939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3910</v>
      </c>
      <c r="B77" s="128" t="s">
        <v>3940</v>
      </c>
      <c r="C77" s="129" t="s">
        <v>3941</v>
      </c>
      <c r="D77" s="131" t="s">
        <v>3942</v>
      </c>
      <c r="E77" s="131" t="s">
        <v>3943</v>
      </c>
      <c r="F77" s="131" t="s">
        <v>3944</v>
      </c>
      <c r="G77" s="131" t="s">
        <v>3938</v>
      </c>
      <c r="H77" s="131" t="s">
        <v>3945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3946</v>
      </c>
      <c r="B78" s="127"/>
      <c r="C78" s="126" t="s">
        <v>3947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3946</v>
      </c>
      <c r="B79" s="128" t="s">
        <v>3946</v>
      </c>
      <c r="C79" s="129" t="s">
        <v>3948</v>
      </c>
      <c r="D79" s="131" t="s">
        <v>3949</v>
      </c>
      <c r="E79" s="131" t="s">
        <v>3950</v>
      </c>
      <c r="F79" s="131" t="s">
        <v>3951</v>
      </c>
      <c r="G79" s="131" t="s">
        <v>3952</v>
      </c>
      <c r="H79" s="131" t="s">
        <v>3953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3946</v>
      </c>
      <c r="B80" s="128" t="s">
        <v>3954</v>
      </c>
      <c r="C80" s="129" t="s">
        <v>3955</v>
      </c>
      <c r="D80" s="131" t="s">
        <v>3956</v>
      </c>
      <c r="E80" s="131" t="s">
        <v>3957</v>
      </c>
      <c r="F80" s="131" t="s">
        <v>3958</v>
      </c>
      <c r="G80" s="131" t="s">
        <v>3959</v>
      </c>
      <c r="H80" s="131" t="s">
        <v>3960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3946</v>
      </c>
      <c r="B81" s="128" t="s">
        <v>3961</v>
      </c>
      <c r="C81" s="129" t="s">
        <v>3962</v>
      </c>
      <c r="D81" s="131" t="s">
        <v>3963</v>
      </c>
      <c r="E81" s="131" t="s">
        <v>3964</v>
      </c>
      <c r="F81" s="131" t="s">
        <v>3965</v>
      </c>
      <c r="G81" s="131" t="s">
        <v>3966</v>
      </c>
      <c r="H81" s="131" t="s">
        <v>3967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3968</v>
      </c>
      <c r="B82" s="127"/>
      <c r="C82" s="126" t="s">
        <v>3969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3968</v>
      </c>
      <c r="B83" s="128" t="s">
        <v>3970</v>
      </c>
      <c r="C83" s="129" t="s">
        <v>3971</v>
      </c>
      <c r="D83" s="131" t="s">
        <v>3972</v>
      </c>
      <c r="E83" s="131" t="s">
        <v>3973</v>
      </c>
      <c r="F83" s="131" t="s">
        <v>3974</v>
      </c>
      <c r="G83" s="131" t="s">
        <v>3975</v>
      </c>
      <c r="H83" s="131" t="s">
        <v>3976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3968</v>
      </c>
      <c r="B84" s="128" t="s">
        <v>3977</v>
      </c>
      <c r="C84" s="129" t="s">
        <v>3978</v>
      </c>
      <c r="D84" s="131" t="s">
        <v>3979</v>
      </c>
      <c r="E84" s="131" t="s">
        <v>3980</v>
      </c>
      <c r="F84" s="131" t="s">
        <v>3981</v>
      </c>
      <c r="G84" s="131" t="s">
        <v>3982</v>
      </c>
      <c r="H84" s="131" t="s">
        <v>3983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3968</v>
      </c>
      <c r="B85" s="128" t="s">
        <v>3984</v>
      </c>
      <c r="C85" s="129" t="s">
        <v>3985</v>
      </c>
      <c r="D85" s="131" t="s">
        <v>3986</v>
      </c>
      <c r="E85" s="131" t="s">
        <v>3987</v>
      </c>
      <c r="F85" s="131" t="s">
        <v>3988</v>
      </c>
      <c r="G85" s="131" t="s">
        <v>3989</v>
      </c>
      <c r="H85" s="131" t="s">
        <v>3990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3968</v>
      </c>
      <c r="B86" s="128" t="s">
        <v>3991</v>
      </c>
      <c r="C86" s="129" t="s">
        <v>3992</v>
      </c>
      <c r="D86" s="131" t="s">
        <v>3993</v>
      </c>
      <c r="E86" s="131" t="s">
        <v>3994</v>
      </c>
      <c r="F86" s="131" t="s">
        <v>3995</v>
      </c>
      <c r="G86" s="131" t="s">
        <v>3996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3997</v>
      </c>
      <c r="B87" s="127"/>
      <c r="C87" s="126" t="s">
        <v>3998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3997</v>
      </c>
      <c r="B88" s="128" t="s">
        <v>3999</v>
      </c>
      <c r="C88" s="129" t="s">
        <v>4000</v>
      </c>
      <c r="D88" s="131" t="s">
        <v>4001</v>
      </c>
      <c r="E88" s="131" t="s">
        <v>4002</v>
      </c>
      <c r="F88" s="131" t="s">
        <v>4003</v>
      </c>
      <c r="G88" s="131" t="s">
        <v>4004</v>
      </c>
      <c r="H88" s="131" t="s">
        <v>4005</v>
      </c>
      <c r="I88" s="133">
        <f>IF(COUNTIF(J88:AW88,"&lt;&gt;")=0,"",SUMPRODUCT(((Recommendations[ImplStatus]="Implemented")+(Recommendations[ImplStatus]="Compensated"))*ISNUMBER(MATCH(Recommendations[Id],J88:AW88,0)))/COUNTIF(J88:AW88,"&lt;&gt;"))</f>
        <v>0</v>
      </c>
      <c r="J88" s="135" t="s">
        <v>286</v>
      </c>
      <c r="K88" s="135" t="s">
        <v>291</v>
      </c>
      <c r="L88" s="135" t="s">
        <v>351</v>
      </c>
      <c r="M88" s="135" t="s">
        <v>356</v>
      </c>
      <c r="N88" s="135" t="s">
        <v>361</v>
      </c>
      <c r="O88" s="135" t="s">
        <v>371</v>
      </c>
      <c r="P88" s="135" t="s">
        <v>465</v>
      </c>
      <c r="Q88" s="135" t="s">
        <v>917</v>
      </c>
      <c r="R88" s="135" t="s">
        <v>946</v>
      </c>
      <c r="S88" s="135" t="s">
        <v>1094</v>
      </c>
      <c r="T88" s="135" t="s">
        <v>1158</v>
      </c>
      <c r="U88" s="135" t="s">
        <v>1163</v>
      </c>
      <c r="V88" s="135" t="s">
        <v>1168</v>
      </c>
      <c r="W88" s="135" t="s">
        <v>1173</v>
      </c>
      <c r="X88" s="135" t="s">
        <v>1178</v>
      </c>
      <c r="Y88" s="135" t="s">
        <v>1183</v>
      </c>
      <c r="Z88" s="135" t="s">
        <v>1188</v>
      </c>
      <c r="AA88" s="135" t="s">
        <v>1203</v>
      </c>
      <c r="AB88" s="135" t="s">
        <v>1213</v>
      </c>
      <c r="AC88" s="135" t="s">
        <v>1223</v>
      </c>
      <c r="AD88" s="135" t="s">
        <v>1308</v>
      </c>
      <c r="AE88" s="135" t="s">
        <v>1333</v>
      </c>
      <c r="AF88" s="135" t="s">
        <v>1419</v>
      </c>
      <c r="AG88" s="135" t="s">
        <v>1494</v>
      </c>
      <c r="AH88" s="135" t="s">
        <v>1569</v>
      </c>
      <c r="AI88" s="135" t="s">
        <v>1623</v>
      </c>
      <c r="AJ88" s="135" t="s">
        <v>1696</v>
      </c>
      <c r="AK88" s="135" t="s">
        <v>1749</v>
      </c>
      <c r="AL88" s="135" t="s">
        <v>1822</v>
      </c>
      <c r="AM88" s="135" t="s">
        <v>1882</v>
      </c>
      <c r="AN88" s="135" t="s">
        <v>1955</v>
      </c>
      <c r="AO88" s="135" t="s">
        <v>2015</v>
      </c>
      <c r="AP88" s="135" t="s">
        <v>2071</v>
      </c>
      <c r="AQ88" s="135" t="s">
        <v>2146</v>
      </c>
      <c r="AR88" s="135" t="s">
        <v>2151</v>
      </c>
      <c r="AS88" s="135"/>
      <c r="AT88" s="135"/>
      <c r="AU88" s="135"/>
      <c r="AV88" s="135"/>
      <c r="AW88" s="145"/>
    </row>
    <row r="89" spans="1:49" ht="60" customHeight="1" x14ac:dyDescent="0.35">
      <c r="A89" s="142" t="s">
        <v>3997</v>
      </c>
      <c r="B89" s="128" t="s">
        <v>4006</v>
      </c>
      <c r="C89" s="129" t="s">
        <v>4007</v>
      </c>
      <c r="D89" s="131" t="s">
        <v>4008</v>
      </c>
      <c r="E89" s="131" t="s">
        <v>4009</v>
      </c>
      <c r="F89" s="131" t="s">
        <v>4010</v>
      </c>
      <c r="G89" s="131" t="s">
        <v>3534</v>
      </c>
      <c r="H89" s="131" t="s">
        <v>4011</v>
      </c>
      <c r="I89" s="133">
        <f>IF(COUNTIF(J89:AW89,"&lt;&gt;")=0,"",SUMPRODUCT(((Recommendations[ImplStatus]="Implemented")+(Recommendations[ImplStatus]="Compensated"))*ISNUMBER(MATCH(Recommendations[Id],J89:AW89,0)))/COUNTIF(J89:AW89,"&lt;&gt;"))</f>
        <v>0</v>
      </c>
      <c r="J89" s="135" t="s">
        <v>14</v>
      </c>
      <c r="K89" s="135" t="s">
        <v>25</v>
      </c>
      <c r="L89" s="135" t="s">
        <v>29</v>
      </c>
      <c r="M89" s="135" t="s">
        <v>59</v>
      </c>
      <c r="N89" s="135" t="s">
        <v>64</v>
      </c>
      <c r="O89" s="135" t="s">
        <v>336</v>
      </c>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3997</v>
      </c>
      <c r="B90" s="128" t="s">
        <v>4012</v>
      </c>
      <c r="C90" s="129" t="s">
        <v>4013</v>
      </c>
      <c r="D90" s="131" t="s">
        <v>4014</v>
      </c>
      <c r="E90" s="131" t="s">
        <v>4015</v>
      </c>
      <c r="F90" s="131" t="s">
        <v>4016</v>
      </c>
      <c r="G90" s="131" t="s">
        <v>4004</v>
      </c>
      <c r="H90" s="131" t="s">
        <v>4017</v>
      </c>
      <c r="I90" s="133">
        <f>IF(COUNTIF(J90:AW90,"&lt;&gt;")=0,"",SUMPRODUCT(((Recommendations[ImplStatus]="Implemented")+(Recommendations[ImplStatus]="Compensated"))*ISNUMBER(MATCH(Recommendations[Id],J90:AW90,0)))/COUNTIF(J90:AW90,"&lt;&gt;"))</f>
        <v>0</v>
      </c>
      <c r="J90" s="135" t="s">
        <v>341</v>
      </c>
      <c r="K90" s="135" t="s">
        <v>465</v>
      </c>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3997</v>
      </c>
      <c r="B91" s="128" t="s">
        <v>4018</v>
      </c>
      <c r="C91" s="129" t="s">
        <v>4019</v>
      </c>
      <c r="D91" s="131" t="s">
        <v>4020</v>
      </c>
      <c r="E91" s="131" t="s">
        <v>4021</v>
      </c>
      <c r="F91" s="131" t="s">
        <v>4022</v>
      </c>
      <c r="G91" s="131" t="s">
        <v>3534</v>
      </c>
      <c r="H91" s="131" t="s">
        <v>4023</v>
      </c>
      <c r="I91" s="133">
        <f>IF(COUNTIF(J91:AW91,"&lt;&gt;")=0,"",SUMPRODUCT(((Recommendations[ImplStatus]="Implemented")+(Recommendations[ImplStatus]="Compensated"))*ISNUMBER(MATCH(Recommendations[Id],J91:AW91,0)))/COUNTIF(J91:AW91,"&lt;&gt;"))</f>
        <v>0</v>
      </c>
      <c r="J91" s="135" t="s">
        <v>84</v>
      </c>
      <c r="K91" s="135" t="s">
        <v>89</v>
      </c>
      <c r="L91" s="135" t="s">
        <v>161</v>
      </c>
      <c r="M91" s="135" t="s">
        <v>242</v>
      </c>
      <c r="N91" s="135" t="s">
        <v>247</v>
      </c>
      <c r="O91" s="135" t="s">
        <v>391</v>
      </c>
      <c r="P91" s="135" t="s">
        <v>416</v>
      </c>
      <c r="Q91" s="135" t="s">
        <v>441</v>
      </c>
      <c r="R91" s="135" t="s">
        <v>470</v>
      </c>
      <c r="S91" s="135" t="s">
        <v>526</v>
      </c>
      <c r="T91" s="135" t="s">
        <v>628</v>
      </c>
      <c r="U91" s="135" t="s">
        <v>668</v>
      </c>
      <c r="V91" s="135" t="s">
        <v>753</v>
      </c>
      <c r="W91" s="135" t="s">
        <v>986</v>
      </c>
      <c r="X91" s="135" t="s">
        <v>1069</v>
      </c>
      <c r="Y91" s="135" t="s">
        <v>1123</v>
      </c>
      <c r="Z91" s="135" t="s">
        <v>1258</v>
      </c>
      <c r="AA91" s="135" t="s">
        <v>1328</v>
      </c>
      <c r="AB91" s="135" t="s">
        <v>1339</v>
      </c>
      <c r="AC91" s="135" t="s">
        <v>1499</v>
      </c>
      <c r="AD91" s="135" t="s">
        <v>1628</v>
      </c>
      <c r="AE91" s="135" t="s">
        <v>1754</v>
      </c>
      <c r="AF91" s="135" t="s">
        <v>1887</v>
      </c>
      <c r="AG91" s="135" t="s">
        <v>2021</v>
      </c>
      <c r="AH91" s="135" t="s">
        <v>2095</v>
      </c>
      <c r="AI91" s="135" t="s">
        <v>2105</v>
      </c>
      <c r="AJ91" s="135" t="s">
        <v>2232</v>
      </c>
      <c r="AK91" s="135" t="s">
        <v>2252</v>
      </c>
      <c r="AL91" s="135"/>
      <c r="AM91" s="135"/>
      <c r="AN91" s="135"/>
      <c r="AO91" s="135"/>
      <c r="AP91" s="135"/>
      <c r="AQ91" s="135"/>
      <c r="AR91" s="135"/>
      <c r="AS91" s="135"/>
      <c r="AT91" s="135"/>
      <c r="AU91" s="135"/>
      <c r="AV91" s="135"/>
      <c r="AW91" s="145"/>
    </row>
    <row r="92" spans="1:49" ht="60" customHeight="1" x14ac:dyDescent="0.35">
      <c r="A92" s="142" t="s">
        <v>3997</v>
      </c>
      <c r="B92" s="128" t="s">
        <v>4024</v>
      </c>
      <c r="C92" s="129" t="s">
        <v>4025</v>
      </c>
      <c r="D92" s="131" t="s">
        <v>4026</v>
      </c>
      <c r="E92" s="131" t="s">
        <v>4027</v>
      </c>
      <c r="F92" s="131" t="s">
        <v>4028</v>
      </c>
      <c r="G92" s="131" t="s">
        <v>3534</v>
      </c>
      <c r="H92" s="131" t="s">
        <v>4029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3997</v>
      </c>
      <c r="B93" s="128" t="s">
        <v>4030</v>
      </c>
      <c r="C93" s="129" t="s">
        <v>4031</v>
      </c>
      <c r="D93" s="131" t="s">
        <v>4032</v>
      </c>
      <c r="E93" s="131" t="s">
        <v>4033</v>
      </c>
      <c r="F93" s="131" t="s">
        <v>4034</v>
      </c>
      <c r="G93" s="131" t="s">
        <v>4035</v>
      </c>
      <c r="H93" s="131" t="s">
        <v>4036</v>
      </c>
      <c r="I93" s="133">
        <f>IF(COUNTIF(J93:AW93,"&lt;&gt;")=0,"",SUMPRODUCT(((Recommendations[ImplStatus]="Implemented")+(Recommendations[ImplStatus]="Compensated"))*ISNUMBER(MATCH(Recommendations[Id],J93:AW93,0)))/COUNTIF(J93:AW93,"&lt;&gt;"))</f>
        <v>0</v>
      </c>
      <c r="J93" s="135" t="s">
        <v>396</v>
      </c>
      <c r="K93" s="135" t="s">
        <v>1253</v>
      </c>
      <c r="L93" s="135" t="s">
        <v>1283</v>
      </c>
      <c r="M93" s="135" t="s">
        <v>2066</v>
      </c>
      <c r="N93" s="135" t="s">
        <v>2131</v>
      </c>
      <c r="O93" s="135" t="s">
        <v>2237</v>
      </c>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3997</v>
      </c>
      <c r="B94" s="128" t="s">
        <v>4037</v>
      </c>
      <c r="C94" s="129" t="s">
        <v>4038</v>
      </c>
      <c r="D94" s="131" t="s">
        <v>4039</v>
      </c>
      <c r="E94" s="131" t="s">
        <v>4040</v>
      </c>
      <c r="F94" s="131" t="s">
        <v>4041</v>
      </c>
      <c r="G94" s="131" t="s">
        <v>4042</v>
      </c>
      <c r="H94" s="131" t="s">
        <v>4043</v>
      </c>
      <c r="I94" s="133">
        <f>IF(COUNTIF(J94:AW94,"&lt;&gt;")=0,"",SUMPRODUCT(((Recommendations[ImplStatus]="Implemented")+(Recommendations[ImplStatus]="Compensated"))*ISNUMBER(MATCH(Recommendations[Id],J94:AW94,0)))/COUNTIF(J94:AW94,"&lt;&gt;"))</f>
        <v>0</v>
      </c>
      <c r="J94" s="135" t="s">
        <v>161</v>
      </c>
      <c r="K94" s="135" t="s">
        <v>247</v>
      </c>
      <c r="L94" s="135" t="s">
        <v>460</v>
      </c>
      <c r="M94" s="135" t="s">
        <v>526</v>
      </c>
      <c r="N94" s="135" t="s">
        <v>584</v>
      </c>
      <c r="O94" s="135" t="s">
        <v>628</v>
      </c>
      <c r="P94" s="135" t="s">
        <v>668</v>
      </c>
      <c r="Q94" s="135" t="s">
        <v>753</v>
      </c>
      <c r="R94" s="135" t="s">
        <v>986</v>
      </c>
      <c r="S94" s="135" t="s">
        <v>1069</v>
      </c>
      <c r="T94" s="135" t="s">
        <v>1128</v>
      </c>
      <c r="U94" s="135" t="s">
        <v>1253</v>
      </c>
      <c r="V94" s="135" t="s">
        <v>2095</v>
      </c>
      <c r="W94" s="135" t="s">
        <v>2105</v>
      </c>
      <c r="X94" s="135" t="s">
        <v>2199</v>
      </c>
      <c r="Y94" s="135" t="s">
        <v>2232</v>
      </c>
      <c r="Z94" s="135" t="s">
        <v>2252</v>
      </c>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3997</v>
      </c>
      <c r="B95" s="128" t="s">
        <v>4044</v>
      </c>
      <c r="C95" s="129" t="s">
        <v>4045</v>
      </c>
      <c r="D95" s="131" t="s">
        <v>4046</v>
      </c>
      <c r="E95" s="131" t="s">
        <v>4047</v>
      </c>
      <c r="F95" s="131" t="s">
        <v>4048</v>
      </c>
      <c r="G95" s="131" t="s">
        <v>4049</v>
      </c>
      <c r="H95" s="131" t="s">
        <v>4050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3997</v>
      </c>
      <c r="B96" s="128" t="s">
        <v>4051</v>
      </c>
      <c r="C96" s="129" t="s">
        <v>4052</v>
      </c>
      <c r="D96" s="131" t="s">
        <v>4053</v>
      </c>
      <c r="E96" s="131" t="s">
        <v>4054</v>
      </c>
      <c r="F96" s="131" t="s">
        <v>4055</v>
      </c>
      <c r="G96" s="131" t="s">
        <v>4056</v>
      </c>
      <c r="H96" s="131" t="s">
        <v>4057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3997</v>
      </c>
      <c r="B97" s="128" t="s">
        <v>4058</v>
      </c>
      <c r="C97" s="129" t="s">
        <v>4059</v>
      </c>
      <c r="D97" s="131" t="s">
        <v>4060</v>
      </c>
      <c r="E97" s="131" t="s">
        <v>4061</v>
      </c>
      <c r="F97" s="131" t="s">
        <v>4062</v>
      </c>
      <c r="G97" s="131" t="s">
        <v>4063</v>
      </c>
      <c r="H97" s="131" t="s">
        <v>4064</v>
      </c>
      <c r="I97" s="133">
        <f>IF(COUNTIF(J97:AW97,"&lt;&gt;")=0,"",SUMPRODUCT(((Recommendations[ImplStatus]="Implemented")+(Recommendations[ImplStatus]="Compensated"))*ISNUMBER(MATCH(Recommendations[Id],J97:AW97,0)))/COUNTIF(J97:AW97,"&lt;&gt;"))</f>
        <v>0</v>
      </c>
      <c r="J97" s="135" t="s">
        <v>237</v>
      </c>
      <c r="K97" s="135" t="s">
        <v>416</v>
      </c>
      <c r="L97" s="135" t="s">
        <v>1123</v>
      </c>
      <c r="M97" s="135" t="s">
        <v>1248</v>
      </c>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4065</v>
      </c>
      <c r="B98" s="127"/>
      <c r="C98" s="126" t="s">
        <v>4066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4065</v>
      </c>
      <c r="B99" s="128" t="s">
        <v>4067</v>
      </c>
      <c r="C99" s="129" t="s">
        <v>4068</v>
      </c>
      <c r="D99" s="131" t="s">
        <v>4069</v>
      </c>
      <c r="E99" s="131" t="s">
        <v>4070</v>
      </c>
      <c r="F99" s="131" t="s">
        <v>4071</v>
      </c>
      <c r="G99" s="131" t="s">
        <v>4072</v>
      </c>
      <c r="H99" s="131" t="s">
        <v>4073</v>
      </c>
      <c r="I99" s="133">
        <f>IF(COUNTIF(J99:AW99,"&lt;&gt;")=0,"",SUMPRODUCT(((Recommendations[ImplStatus]="Implemented")+(Recommendations[ImplStatus]="Compensated"))*ISNUMBER(MATCH(Recommendations[Id],J99:AW99,0)))/COUNTIF(J99:AW99,"&lt;&gt;"))</f>
        <v>0</v>
      </c>
      <c r="J99" s="135" t="s">
        <v>232</v>
      </c>
      <c r="K99" s="135" t="s">
        <v>376</v>
      </c>
      <c r="L99" s="135" t="s">
        <v>485</v>
      </c>
      <c r="M99" s="135" t="s">
        <v>688</v>
      </c>
      <c r="N99" s="135" t="s">
        <v>723</v>
      </c>
      <c r="O99" s="135" t="s">
        <v>811</v>
      </c>
      <c r="P99" s="135" t="s">
        <v>2262</v>
      </c>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4065</v>
      </c>
      <c r="B100" s="128" t="s">
        <v>4074</v>
      </c>
      <c r="C100" s="129" t="s">
        <v>4075</v>
      </c>
      <c r="D100" s="131" t="s">
        <v>4076</v>
      </c>
      <c r="E100" s="131" t="s">
        <v>4077</v>
      </c>
      <c r="F100" s="131" t="s">
        <v>4078</v>
      </c>
      <c r="G100" s="131" t="s">
        <v>4079</v>
      </c>
      <c r="H100" s="131" t="s">
        <v>4080</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4065</v>
      </c>
      <c r="B101" s="128" t="s">
        <v>4081</v>
      </c>
      <c r="C101" s="129" t="s">
        <v>4082</v>
      </c>
      <c r="D101" s="131" t="s">
        <v>4083</v>
      </c>
      <c r="E101" s="131" t="s">
        <v>4084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4065</v>
      </c>
      <c r="B102" s="128" t="s">
        <v>4085</v>
      </c>
      <c r="C102" s="129" t="s">
        <v>4086</v>
      </c>
      <c r="D102" s="131" t="s">
        <v>4087</v>
      </c>
      <c r="E102" s="131" t="s">
        <v>4088</v>
      </c>
      <c r="F102" s="131" t="s">
        <v>4089</v>
      </c>
      <c r="G102" s="131" t="s">
        <v>4090</v>
      </c>
      <c r="H102" s="131" t="s">
        <v>4091</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4065</v>
      </c>
      <c r="B103" s="128" t="s">
        <v>4092</v>
      </c>
      <c r="C103" s="129" t="s">
        <v>4093</v>
      </c>
      <c r="D103" s="131" t="s">
        <v>4094</v>
      </c>
      <c r="E103" s="131" t="s">
        <v>4095</v>
      </c>
      <c r="F103" s="131" t="s">
        <v>4096</v>
      </c>
      <c r="G103" s="131" t="s">
        <v>4097</v>
      </c>
      <c r="H103" s="131" t="s">
        <v>4098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4099</v>
      </c>
      <c r="B104" s="127"/>
      <c r="C104" s="126" t="s">
        <v>4100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4099</v>
      </c>
      <c r="B105" s="128" t="s">
        <v>4101</v>
      </c>
      <c r="C105" s="129" t="s">
        <v>4102</v>
      </c>
      <c r="D105" s="131" t="s">
        <v>4103</v>
      </c>
      <c r="E105" s="131" t="s">
        <v>4104</v>
      </c>
      <c r="F105" s="131" t="s">
        <v>4105</v>
      </c>
      <c r="G105" s="131" t="s">
        <v>4106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4099</v>
      </c>
      <c r="B106" s="128" t="s">
        <v>4107</v>
      </c>
      <c r="C106" s="129" t="s">
        <v>4108</v>
      </c>
      <c r="D106" s="131" t="s">
        <v>4109</v>
      </c>
      <c r="E106" s="131" t="s">
        <v>4110</v>
      </c>
      <c r="F106" s="131" t="s">
        <v>4111</v>
      </c>
      <c r="G106" s="131" t="s">
        <v>4112</v>
      </c>
      <c r="H106" s="131" t="s">
        <v>4113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4099</v>
      </c>
      <c r="B107" s="128" t="s">
        <v>4114</v>
      </c>
      <c r="C107" s="129" t="s">
        <v>4115</v>
      </c>
      <c r="D107" s="131" t="s">
        <v>4116</v>
      </c>
      <c r="E107" s="131" t="s">
        <v>4117</v>
      </c>
      <c r="F107" s="131" t="s">
        <v>4118</v>
      </c>
      <c r="G107" s="131" t="s">
        <v>4119</v>
      </c>
      <c r="H107" s="131" t="s">
        <v>4120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4121</v>
      </c>
      <c r="B108" s="127"/>
      <c r="C108" s="126" t="s">
        <v>4122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4121</v>
      </c>
      <c r="B109" s="128" t="s">
        <v>4123</v>
      </c>
      <c r="C109" s="129" t="s">
        <v>4124</v>
      </c>
      <c r="D109" s="131" t="s">
        <v>4125</v>
      </c>
      <c r="E109" s="131" t="s">
        <v>4126</v>
      </c>
      <c r="F109" s="131" t="s">
        <v>4127</v>
      </c>
      <c r="G109" s="131" t="s">
        <v>4128</v>
      </c>
      <c r="H109" s="131" t="s">
        <v>4129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4121</v>
      </c>
      <c r="B110" s="128" t="s">
        <v>4130</v>
      </c>
      <c r="C110" s="129" t="s">
        <v>4131</v>
      </c>
      <c r="D110" s="131" t="s">
        <v>4132</v>
      </c>
      <c r="E110" s="131" t="s">
        <v>4133</v>
      </c>
      <c r="F110" s="131" t="s">
        <v>4134</v>
      </c>
      <c r="G110" s="131" t="s">
        <v>4135</v>
      </c>
      <c r="H110" s="131" t="s">
        <v>4136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4121</v>
      </c>
      <c r="B111" s="128" t="s">
        <v>4137</v>
      </c>
      <c r="C111" s="129" t="s">
        <v>4138</v>
      </c>
      <c r="D111" s="131" t="s">
        <v>4139</v>
      </c>
      <c r="E111" s="131" t="s">
        <v>4140</v>
      </c>
      <c r="F111" s="131" t="s">
        <v>4141</v>
      </c>
      <c r="G111" s="131" t="s">
        <v>4142</v>
      </c>
      <c r="H111" s="131" t="s">
        <v>4143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4144</v>
      </c>
      <c r="B112" s="127"/>
      <c r="C112" s="126" t="s">
        <v>4145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4144</v>
      </c>
      <c r="B113" s="128" t="s">
        <v>4146</v>
      </c>
      <c r="C113" s="129" t="s">
        <v>4147</v>
      </c>
      <c r="D113" s="131" t="s">
        <v>4148</v>
      </c>
      <c r="E113" s="131" t="s">
        <v>4149</v>
      </c>
      <c r="F113" s="131" t="s">
        <v>4150</v>
      </c>
      <c r="G113" s="131" t="s">
        <v>4151</v>
      </c>
      <c r="H113" s="131" t="s">
        <v>4152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4144</v>
      </c>
      <c r="B114" s="128" t="s">
        <v>4153</v>
      </c>
      <c r="C114" s="129" t="s">
        <v>4154</v>
      </c>
      <c r="D114" s="131" t="s">
        <v>4155</v>
      </c>
      <c r="E114" s="131" t="s">
        <v>4156</v>
      </c>
      <c r="F114" s="131" t="s">
        <v>4157</v>
      </c>
      <c r="G114" s="131" t="s">
        <v>4151</v>
      </c>
      <c r="H114" s="131" t="s">
        <v>4158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4144</v>
      </c>
      <c r="B115" s="136" t="s">
        <v>4159</v>
      </c>
      <c r="C115" s="137" t="s">
        <v>4160</v>
      </c>
      <c r="D115" s="138" t="s">
        <v>4161</v>
      </c>
      <c r="E115" s="138" t="s">
        <v>4162</v>
      </c>
      <c r="F115" s="138" t="s">
        <v>4163</v>
      </c>
      <c r="G115" s="138" t="s">
        <v>4164</v>
      </c>
      <c r="H115" s="138" t="s">
        <v>4165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2276</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IFERROR(INDEX('Recommendations'!$H$2:$H$487, MATCH(J2,'Recommendations'!$A$2:$A$487,0))="Implemented", FALSE))</xm:f>
            <x14:dxf>
              <font>
                <color rgb="FF000000"/>
              </font>
              <fill>
                <patternFill>
                  <bgColor rgb="FF3C7D22"/>
                </patternFill>
              </fill>
            </x14:dxf>
          </x14:cfRule>
          <x14:cfRule type="expression" priority="2" id="{00000000-000E-0000-0600-000002000000}">
            <xm:f>AND(J2&lt;&gt;"", IFERROR(INDEX('Recommendations'!$H$2:$H$487, MATCH(J2,'Recommendations'!$A$2:$A$487,0))="Compensated", FALSE))</xm:f>
            <x14:dxf>
              <font>
                <color rgb="FF000000"/>
              </font>
              <fill>
                <patternFill>
                  <bgColor rgb="FFC6E0B4"/>
                </patternFill>
              </fill>
            </x14:dxf>
          </x14:cfRule>
          <x14:cfRule type="expression" priority="3" id="{00000000-000E-0000-0600-000003000000}">
            <xm:f>AND(J2&lt;&gt;"", IFERROR(INDEX('Recommendations'!$H$2:$H$487, MATCH(J2,'Recommendations'!$A$2:$A$487,0))="Testing", FALSE))</xm:f>
            <x14:dxf>
              <font>
                <color rgb="FF000000"/>
              </font>
              <fill>
                <patternFill>
                  <bgColor rgb="FFFFC000"/>
                </patternFill>
              </fill>
            </x14:dxf>
          </x14:cfRule>
          <x14:cfRule type="expression" priority="4" id="{00000000-000E-0000-0600-000004000000}">
            <xm:f>AND(J2&lt;&gt;"", IFERROR(INDEX('Recommendations'!$H$2:$H$487, MATCH(J2,'Recommendations'!$A$2:$A$487,0))="Failed", FALSE))</xm:f>
            <x14:dxf>
              <font>
                <color rgb="FF000000"/>
              </font>
              <fill>
                <patternFill>
                  <bgColor rgb="FFD82891"/>
                </patternFill>
              </fill>
            </x14:dxf>
          </x14:cfRule>
          <x14:cfRule type="expression" priority="5" id="{00000000-000E-0000-0600-000005000000}">
            <xm:f>AND(J2&lt;&gt;"", IFERROR(INDEX('Recommendations'!$H$2:$H$487, MATCH(J2,'Recommendations'!$A$2:$A$487,0))="Risk Accepted", FALSE))</xm:f>
            <x14:dxf>
              <font>
                <color rgb="FF000000"/>
              </font>
              <fill>
                <patternFill>
                  <bgColor rgb="FFD9D9D9"/>
                </patternFill>
              </fill>
            </x14:dxf>
          </x14:cfRule>
          <x14:cfRule type="expression" priority="6" id="{00000000-000E-0000-0600-000006000000}">
            <xm:f>AND(J2&lt;&gt;"", IFERROR(INDEX('Recommendations'!$H$2:$H$487, MATCH(J2,'Recommendations'!$A$2:$A$487,0))="N/A",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4166</v>
      </c>
      <c r="B1" s="187" t="s">
        <v>4167</v>
      </c>
      <c r="C1" s="187" t="s">
        <v>0</v>
      </c>
      <c r="D1" s="187" t="s">
        <v>4168</v>
      </c>
      <c r="E1" s="187" t="s">
        <v>4169</v>
      </c>
      <c r="F1" s="187" t="s">
        <v>4170</v>
      </c>
      <c r="G1" s="187" t="s">
        <v>2535</v>
      </c>
      <c r="H1" s="187" t="s">
        <v>2536</v>
      </c>
      <c r="I1" s="187" t="s">
        <v>2537</v>
      </c>
      <c r="J1" s="187" t="s">
        <v>2538</v>
      </c>
      <c r="K1" s="187" t="s">
        <v>2539</v>
      </c>
      <c r="L1" s="187" t="s">
        <v>2540</v>
      </c>
      <c r="M1" s="187" t="s">
        <v>2541</v>
      </c>
      <c r="N1" s="187" t="s">
        <v>2542</v>
      </c>
      <c r="O1" s="187" t="s">
        <v>2543</v>
      </c>
      <c r="P1" s="187" t="s">
        <v>2544</v>
      </c>
      <c r="Q1" s="187" t="s">
        <v>2545</v>
      </c>
      <c r="R1" s="187" t="s">
        <v>2546</v>
      </c>
      <c r="S1" s="187" t="s">
        <v>2547</v>
      </c>
      <c r="T1" s="187" t="s">
        <v>2548</v>
      </c>
      <c r="U1" s="187" t="s">
        <v>2549</v>
      </c>
      <c r="V1" s="187" t="s">
        <v>2550</v>
      </c>
      <c r="W1" s="187" t="s">
        <v>2551</v>
      </c>
      <c r="X1" s="187" t="s">
        <v>2552</v>
      </c>
      <c r="Y1" s="187" t="s">
        <v>2553</v>
      </c>
      <c r="Z1" s="187" t="s">
        <v>2554</v>
      </c>
      <c r="AA1" s="187" t="s">
        <v>2555</v>
      </c>
      <c r="AB1" s="187" t="s">
        <v>2556</v>
      </c>
      <c r="AC1" s="187" t="s">
        <v>2557</v>
      </c>
      <c r="AD1" s="187" t="s">
        <v>2558</v>
      </c>
      <c r="AE1" s="187" t="s">
        <v>2559</v>
      </c>
      <c r="AF1" s="187" t="s">
        <v>2560</v>
      </c>
      <c r="AG1" s="187" t="s">
        <v>2561</v>
      </c>
      <c r="AH1" s="187" t="s">
        <v>2562</v>
      </c>
      <c r="AI1" s="187" t="s">
        <v>2563</v>
      </c>
      <c r="AJ1" s="187" t="s">
        <v>2564</v>
      </c>
      <c r="AK1" s="187" t="s">
        <v>2565</v>
      </c>
      <c r="AL1" s="187" t="s">
        <v>2566</v>
      </c>
      <c r="AM1" s="187" t="s">
        <v>2567</v>
      </c>
      <c r="AN1" s="187" t="s">
        <v>2568</v>
      </c>
      <c r="AO1" s="187" t="s">
        <v>2569</v>
      </c>
      <c r="AP1" s="187" t="s">
        <v>2570</v>
      </c>
      <c r="AQ1" s="187" t="s">
        <v>2571</v>
      </c>
      <c r="AR1" s="187" t="s">
        <v>2572</v>
      </c>
      <c r="AS1" s="187" t="s">
        <v>2573</v>
      </c>
      <c r="AT1" s="187" t="s">
        <v>2574</v>
      </c>
      <c r="AU1" s="188" t="s">
        <v>2575</v>
      </c>
    </row>
    <row r="2" spans="1:47" ht="60" customHeight="1" outlineLevel="1" x14ac:dyDescent="0.35">
      <c r="A2" s="178" t="s">
        <v>4171</v>
      </c>
      <c r="B2" s="152" t="s">
        <v>21</v>
      </c>
      <c r="C2" s="150" t="s">
        <v>4172</v>
      </c>
      <c r="D2" s="156" t="s">
        <v>4173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4171</v>
      </c>
      <c r="B3" s="153" t="s">
        <v>4174</v>
      </c>
      <c r="C3" s="151" t="s">
        <v>4175</v>
      </c>
      <c r="D3" s="157" t="s">
        <v>4176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4171</v>
      </c>
      <c r="B4" s="154" t="s">
        <v>4174</v>
      </c>
      <c r="C4" s="155" t="s">
        <v>4177</v>
      </c>
      <c r="D4" s="158" t="s">
        <v>4178</v>
      </c>
      <c r="E4" s="161" t="s">
        <v>4179</v>
      </c>
      <c r="F4" s="164" t="s">
        <v>4180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4171</v>
      </c>
      <c r="B5" s="154" t="s">
        <v>4174</v>
      </c>
      <c r="C5" s="155" t="s">
        <v>4181</v>
      </c>
      <c r="D5" s="158" t="s">
        <v>4182</v>
      </c>
      <c r="E5" s="161" t="s">
        <v>4183</v>
      </c>
      <c r="F5" s="164" t="s">
        <v>4184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4171</v>
      </c>
      <c r="B6" s="154" t="s">
        <v>4174</v>
      </c>
      <c r="C6" s="155" t="s">
        <v>4185</v>
      </c>
      <c r="D6" s="158" t="s">
        <v>4186</v>
      </c>
      <c r="E6" s="161" t="s">
        <v>4187</v>
      </c>
      <c r="F6" s="164" t="s">
        <v>4184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4171</v>
      </c>
      <c r="B7" s="154" t="s">
        <v>4174</v>
      </c>
      <c r="C7" s="155" t="s">
        <v>4188</v>
      </c>
      <c r="D7" s="158" t="s">
        <v>4189</v>
      </c>
      <c r="E7" s="161" t="s">
        <v>4190</v>
      </c>
      <c r="F7" s="164" t="s">
        <v>4184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4171</v>
      </c>
      <c r="B8" s="154" t="s">
        <v>4174</v>
      </c>
      <c r="C8" s="155" t="s">
        <v>4191</v>
      </c>
      <c r="D8" s="158" t="s">
        <v>4192</v>
      </c>
      <c r="E8" s="161" t="s">
        <v>4193</v>
      </c>
      <c r="F8" s="164" t="s">
        <v>4194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4171</v>
      </c>
      <c r="B9" s="153" t="s">
        <v>4195</v>
      </c>
      <c r="C9" s="151" t="s">
        <v>4196</v>
      </c>
      <c r="D9" s="157" t="s">
        <v>4197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4171</v>
      </c>
      <c r="B10" s="154" t="s">
        <v>4195</v>
      </c>
      <c r="C10" s="155" t="s">
        <v>4198</v>
      </c>
      <c r="D10" s="158" t="s">
        <v>4199</v>
      </c>
      <c r="E10" s="161" t="s">
        <v>4200</v>
      </c>
      <c r="F10" s="164" t="s">
        <v>4180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4171</v>
      </c>
      <c r="B11" s="154" t="s">
        <v>4195</v>
      </c>
      <c r="C11" s="155" t="s">
        <v>4201</v>
      </c>
      <c r="D11" s="158" t="s">
        <v>4202</v>
      </c>
      <c r="E11" s="161" t="s">
        <v>4203</v>
      </c>
      <c r="F11" s="164" t="s">
        <v>4180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4171</v>
      </c>
      <c r="B12" s="154" t="s">
        <v>4195</v>
      </c>
      <c r="C12" s="155" t="s">
        <v>4204</v>
      </c>
      <c r="D12" s="158" t="s">
        <v>4205</v>
      </c>
      <c r="E12" s="161" t="s">
        <v>4206</v>
      </c>
      <c r="F12" s="164" t="s">
        <v>4180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4171</v>
      </c>
      <c r="B13" s="153" t="s">
        <v>4207</v>
      </c>
      <c r="C13" s="151" t="s">
        <v>4208</v>
      </c>
      <c r="D13" s="157" t="s">
        <v>4209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4171</v>
      </c>
      <c r="B14" s="154" t="s">
        <v>4207</v>
      </c>
      <c r="C14" s="155" t="s">
        <v>4210</v>
      </c>
      <c r="D14" s="158" t="s">
        <v>4211</v>
      </c>
      <c r="E14" s="161" t="s">
        <v>4212</v>
      </c>
      <c r="F14" s="164" t="s">
        <v>4180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4171</v>
      </c>
      <c r="B15" s="154" t="s">
        <v>4207</v>
      </c>
      <c r="C15" s="155" t="s">
        <v>4213</v>
      </c>
      <c r="D15" s="158" t="s">
        <v>4214</v>
      </c>
      <c r="E15" s="161" t="s">
        <v>4215</v>
      </c>
      <c r="F15" s="164" t="s">
        <v>4180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4171</v>
      </c>
      <c r="B16" s="153" t="s">
        <v>4216</v>
      </c>
      <c r="C16" s="151" t="s">
        <v>4217</v>
      </c>
      <c r="D16" s="157" t="s">
        <v>4218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4171</v>
      </c>
      <c r="B17" s="154" t="s">
        <v>4216</v>
      </c>
      <c r="C17" s="155" t="s">
        <v>4219</v>
      </c>
      <c r="D17" s="158" t="s">
        <v>4220</v>
      </c>
      <c r="E17" s="161" t="s">
        <v>4221</v>
      </c>
      <c r="F17" s="164" t="s">
        <v>4180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4171</v>
      </c>
      <c r="B18" s="154" t="s">
        <v>4216</v>
      </c>
      <c r="C18" s="155" t="s">
        <v>4222</v>
      </c>
      <c r="D18" s="158" t="s">
        <v>4223</v>
      </c>
      <c r="E18" s="161" t="s">
        <v>4224</v>
      </c>
      <c r="F18" s="164" t="s">
        <v>4184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4171</v>
      </c>
      <c r="B19" s="154" t="s">
        <v>4216</v>
      </c>
      <c r="C19" s="155" t="s">
        <v>4225</v>
      </c>
      <c r="D19" s="158" t="s">
        <v>4226</v>
      </c>
      <c r="E19" s="161" t="s">
        <v>4227</v>
      </c>
      <c r="F19" s="164" t="s">
        <v>4180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4171</v>
      </c>
      <c r="B20" s="154" t="s">
        <v>4216</v>
      </c>
      <c r="C20" s="155" t="s">
        <v>4228</v>
      </c>
      <c r="D20" s="158" t="s">
        <v>4229</v>
      </c>
      <c r="E20" s="161" t="s">
        <v>4230</v>
      </c>
      <c r="F20" s="164" t="s">
        <v>4180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4171</v>
      </c>
      <c r="B21" s="154" t="s">
        <v>4216</v>
      </c>
      <c r="C21" s="155" t="s">
        <v>4231</v>
      </c>
      <c r="D21" s="158" t="s">
        <v>4232</v>
      </c>
      <c r="E21" s="161" t="s">
        <v>4233</v>
      </c>
      <c r="F21" s="164" t="s">
        <v>4184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4171</v>
      </c>
      <c r="B22" s="154" t="s">
        <v>4216</v>
      </c>
      <c r="C22" s="155" t="s">
        <v>4234</v>
      </c>
      <c r="D22" s="158" t="s">
        <v>4235</v>
      </c>
      <c r="E22" s="161" t="s">
        <v>4236</v>
      </c>
      <c r="F22" s="164" t="s">
        <v>4180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4171</v>
      </c>
      <c r="B23" s="154" t="s">
        <v>4216</v>
      </c>
      <c r="C23" s="155" t="s">
        <v>4237</v>
      </c>
      <c r="D23" s="158" t="s">
        <v>4238</v>
      </c>
      <c r="E23" s="161" t="s">
        <v>4239</v>
      </c>
      <c r="F23" s="164" t="s">
        <v>4180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4171</v>
      </c>
      <c r="B24" s="153" t="s">
        <v>4240</v>
      </c>
      <c r="C24" s="151" t="s">
        <v>4241</v>
      </c>
      <c r="D24" s="157" t="s">
        <v>4242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4171</v>
      </c>
      <c r="B25" s="154" t="s">
        <v>4240</v>
      </c>
      <c r="C25" s="155" t="s">
        <v>4243</v>
      </c>
      <c r="D25" s="158" t="s">
        <v>4244</v>
      </c>
      <c r="E25" s="161" t="s">
        <v>4245</v>
      </c>
      <c r="F25" s="164" t="s">
        <v>4180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4171</v>
      </c>
      <c r="B26" s="154" t="s">
        <v>4240</v>
      </c>
      <c r="C26" s="155" t="s">
        <v>4246</v>
      </c>
      <c r="D26" s="158" t="s">
        <v>4247</v>
      </c>
      <c r="E26" s="161" t="s">
        <v>4248</v>
      </c>
      <c r="F26" s="164" t="s">
        <v>4180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4171</v>
      </c>
      <c r="B27" s="154" t="s">
        <v>4240</v>
      </c>
      <c r="C27" s="155" t="s">
        <v>4249</v>
      </c>
      <c r="D27" s="158" t="s">
        <v>4250</v>
      </c>
      <c r="E27" s="161" t="s">
        <v>4251</v>
      </c>
      <c r="F27" s="164" t="s">
        <v>4184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4171</v>
      </c>
      <c r="B28" s="154" t="s">
        <v>4240</v>
      </c>
      <c r="C28" s="155" t="s">
        <v>4252</v>
      </c>
      <c r="D28" s="158" t="s">
        <v>4253</v>
      </c>
      <c r="E28" s="161" t="s">
        <v>4254</v>
      </c>
      <c r="F28" s="164" t="s">
        <v>4180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4171</v>
      </c>
      <c r="B29" s="153" t="s">
        <v>4255</v>
      </c>
      <c r="C29" s="151" t="s">
        <v>4256</v>
      </c>
      <c r="D29" s="157" t="s">
        <v>4257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4171</v>
      </c>
      <c r="B30" s="154" t="s">
        <v>4255</v>
      </c>
      <c r="C30" s="155" t="s">
        <v>4258</v>
      </c>
      <c r="D30" s="158" t="s">
        <v>4259</v>
      </c>
      <c r="E30" s="161" t="s">
        <v>4260</v>
      </c>
      <c r="F30" s="164" t="s">
        <v>4194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4171</v>
      </c>
      <c r="B31" s="154" t="s">
        <v>4255</v>
      </c>
      <c r="C31" s="155" t="s">
        <v>4261</v>
      </c>
      <c r="D31" s="158" t="s">
        <v>4262</v>
      </c>
      <c r="E31" s="161" t="s">
        <v>4263</v>
      </c>
      <c r="F31" s="164" t="s">
        <v>4194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4171</v>
      </c>
      <c r="B32" s="154" t="s">
        <v>4255</v>
      </c>
      <c r="C32" s="155" t="s">
        <v>4264</v>
      </c>
      <c r="D32" s="158" t="s">
        <v>4265</v>
      </c>
      <c r="E32" s="161" t="s">
        <v>4266</v>
      </c>
      <c r="F32" s="164" t="s">
        <v>4194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4171</v>
      </c>
      <c r="B33" s="154" t="s">
        <v>4255</v>
      </c>
      <c r="C33" s="155" t="s">
        <v>4267</v>
      </c>
      <c r="D33" s="158" t="s">
        <v>4268</v>
      </c>
      <c r="E33" s="161" t="s">
        <v>4269</v>
      </c>
      <c r="F33" s="164" t="s">
        <v>4194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4171</v>
      </c>
      <c r="B34" s="154" t="s">
        <v>4255</v>
      </c>
      <c r="C34" s="155" t="s">
        <v>4270</v>
      </c>
      <c r="D34" s="158" t="s">
        <v>4271</v>
      </c>
      <c r="E34" s="161" t="s">
        <v>4272</v>
      </c>
      <c r="F34" s="164" t="s">
        <v>4194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4171</v>
      </c>
      <c r="B35" s="154" t="s">
        <v>4255</v>
      </c>
      <c r="C35" s="155" t="s">
        <v>4273</v>
      </c>
      <c r="D35" s="158" t="s">
        <v>4274</v>
      </c>
      <c r="E35" s="161" t="s">
        <v>4275</v>
      </c>
      <c r="F35" s="164" t="s">
        <v>4194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4171</v>
      </c>
      <c r="B36" s="154" t="s">
        <v>4255</v>
      </c>
      <c r="C36" s="155" t="s">
        <v>4276</v>
      </c>
      <c r="D36" s="158" t="s">
        <v>4277</v>
      </c>
      <c r="E36" s="161" t="s">
        <v>4278</v>
      </c>
      <c r="F36" s="164" t="s">
        <v>4194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4171</v>
      </c>
      <c r="B37" s="154" t="s">
        <v>4255</v>
      </c>
      <c r="C37" s="155" t="s">
        <v>4279</v>
      </c>
      <c r="D37" s="158" t="s">
        <v>4280</v>
      </c>
      <c r="E37" s="161" t="s">
        <v>4281</v>
      </c>
      <c r="F37" s="164" t="s">
        <v>4194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4171</v>
      </c>
      <c r="B38" s="154" t="s">
        <v>4255</v>
      </c>
      <c r="C38" s="155" t="s">
        <v>4282</v>
      </c>
      <c r="D38" s="158" t="s">
        <v>4283</v>
      </c>
      <c r="E38" s="161" t="s">
        <v>4284</v>
      </c>
      <c r="F38" s="164" t="s">
        <v>4194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4171</v>
      </c>
      <c r="B39" s="154" t="s">
        <v>4255</v>
      </c>
      <c r="C39" s="155" t="s">
        <v>4285</v>
      </c>
      <c r="D39" s="158" t="s">
        <v>4286</v>
      </c>
      <c r="E39" s="161" t="s">
        <v>4287</v>
      </c>
      <c r="F39" s="164" t="s">
        <v>4194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4288</v>
      </c>
      <c r="B40" s="152" t="s">
        <v>21</v>
      </c>
      <c r="C40" s="150" t="s">
        <v>4289</v>
      </c>
      <c r="D40" s="156" t="s">
        <v>4290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4288</v>
      </c>
      <c r="B41" s="153" t="s">
        <v>4291</v>
      </c>
      <c r="C41" s="151" t="s">
        <v>4292</v>
      </c>
      <c r="D41" s="157" t="s">
        <v>4293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4288</v>
      </c>
      <c r="B42" s="154" t="s">
        <v>4291</v>
      </c>
      <c r="C42" s="155" t="s">
        <v>4294</v>
      </c>
      <c r="D42" s="158" t="s">
        <v>4295</v>
      </c>
      <c r="E42" s="161" t="s">
        <v>4296</v>
      </c>
      <c r="F42" s="164" t="s">
        <v>4180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4288</v>
      </c>
      <c r="B43" s="154" t="s">
        <v>4291</v>
      </c>
      <c r="C43" s="155" t="s">
        <v>4297</v>
      </c>
      <c r="D43" s="158" t="s">
        <v>4298</v>
      </c>
      <c r="E43" s="161" t="s">
        <v>4299</v>
      </c>
      <c r="F43" s="164" t="s">
        <v>4180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4288</v>
      </c>
      <c r="B44" s="154" t="s">
        <v>4291</v>
      </c>
      <c r="C44" s="155" t="s">
        <v>4300</v>
      </c>
      <c r="D44" s="158" t="s">
        <v>4301</v>
      </c>
      <c r="E44" s="161" t="s">
        <v>4302</v>
      </c>
      <c r="F44" s="164" t="s">
        <v>4184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4288</v>
      </c>
      <c r="B45" s="154" t="s">
        <v>4291</v>
      </c>
      <c r="C45" s="155" t="s">
        <v>4303</v>
      </c>
      <c r="D45" s="158" t="s">
        <v>4304</v>
      </c>
      <c r="E45" s="161" t="s">
        <v>4305</v>
      </c>
      <c r="F45" s="164" t="s">
        <v>4194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4288</v>
      </c>
      <c r="B46" s="154" t="s">
        <v>4291</v>
      </c>
      <c r="C46" s="155" t="s">
        <v>4306</v>
      </c>
      <c r="D46" s="158" t="s">
        <v>4307</v>
      </c>
      <c r="E46" s="161" t="s">
        <v>4308</v>
      </c>
      <c r="F46" s="164" t="s">
        <v>4180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4288</v>
      </c>
      <c r="B47" s="154" t="s">
        <v>4291</v>
      </c>
      <c r="C47" s="155" t="s">
        <v>4309</v>
      </c>
      <c r="D47" s="158" t="s">
        <v>4310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4288</v>
      </c>
      <c r="B48" s="154" t="s">
        <v>4291</v>
      </c>
      <c r="C48" s="155" t="s">
        <v>4311</v>
      </c>
      <c r="D48" s="158" t="s">
        <v>4312</v>
      </c>
      <c r="E48" s="161" t="s">
        <v>4313</v>
      </c>
      <c r="F48" s="164" t="s">
        <v>4180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4288</v>
      </c>
      <c r="B49" s="154" t="s">
        <v>4291</v>
      </c>
      <c r="C49" s="155" t="s">
        <v>4314</v>
      </c>
      <c r="D49" s="158" t="s">
        <v>4315</v>
      </c>
      <c r="E49" s="161" t="s">
        <v>4316</v>
      </c>
      <c r="F49" s="164" t="s">
        <v>4184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4288</v>
      </c>
      <c r="B50" s="153" t="s">
        <v>4317</v>
      </c>
      <c r="C50" s="151" t="s">
        <v>4318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4288</v>
      </c>
      <c r="B51" s="154" t="s">
        <v>4317</v>
      </c>
      <c r="C51" s="155" t="s">
        <v>4319</v>
      </c>
      <c r="D51" s="158" t="s">
        <v>4320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4288</v>
      </c>
      <c r="B52" s="154" t="s">
        <v>4317</v>
      </c>
      <c r="C52" s="155" t="s">
        <v>4321</v>
      </c>
      <c r="D52" s="158" t="s">
        <v>4322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4288</v>
      </c>
      <c r="B53" s="154" t="s">
        <v>4317</v>
      </c>
      <c r="C53" s="155" t="s">
        <v>4323</v>
      </c>
      <c r="D53" s="158" t="s">
        <v>4324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4288</v>
      </c>
      <c r="B54" s="154" t="s">
        <v>4317</v>
      </c>
      <c r="C54" s="155" t="s">
        <v>4325</v>
      </c>
      <c r="D54" s="158" t="s">
        <v>4326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4288</v>
      </c>
      <c r="B55" s="154" t="s">
        <v>4317</v>
      </c>
      <c r="C55" s="155" t="s">
        <v>4327</v>
      </c>
      <c r="D55" s="158" t="s">
        <v>4328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4288</v>
      </c>
      <c r="B56" s="153" t="s">
        <v>2442</v>
      </c>
      <c r="C56" s="151" t="s">
        <v>4329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4288</v>
      </c>
      <c r="B57" s="154" t="s">
        <v>2442</v>
      </c>
      <c r="C57" s="155" t="s">
        <v>4330</v>
      </c>
      <c r="D57" s="158" t="s">
        <v>4331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4288</v>
      </c>
      <c r="B58" s="154" t="s">
        <v>2442</v>
      </c>
      <c r="C58" s="155" t="s">
        <v>4332</v>
      </c>
      <c r="D58" s="158" t="s">
        <v>4333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4288</v>
      </c>
      <c r="B59" s="154" t="s">
        <v>2442</v>
      </c>
      <c r="C59" s="155" t="s">
        <v>4334</v>
      </c>
      <c r="D59" s="158" t="s">
        <v>4335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4288</v>
      </c>
      <c r="B60" s="154" t="s">
        <v>2442</v>
      </c>
      <c r="C60" s="155" t="s">
        <v>4336</v>
      </c>
      <c r="D60" s="158" t="s">
        <v>4337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4288</v>
      </c>
      <c r="B61" s="153" t="s">
        <v>4338</v>
      </c>
      <c r="C61" s="151" t="s">
        <v>4339</v>
      </c>
      <c r="D61" s="157" t="s">
        <v>4340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4288</v>
      </c>
      <c r="B62" s="154" t="s">
        <v>4338</v>
      </c>
      <c r="C62" s="155" t="s">
        <v>4341</v>
      </c>
      <c r="D62" s="158" t="s">
        <v>4342</v>
      </c>
      <c r="E62" s="161" t="s">
        <v>4343</v>
      </c>
      <c r="F62" s="164" t="s">
        <v>4180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4288</v>
      </c>
      <c r="B63" s="154" t="s">
        <v>4338</v>
      </c>
      <c r="C63" s="155" t="s">
        <v>4344</v>
      </c>
      <c r="D63" s="158" t="s">
        <v>4345</v>
      </c>
      <c r="E63" s="161" t="s">
        <v>4346</v>
      </c>
      <c r="F63" s="164" t="s">
        <v>4184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4288</v>
      </c>
      <c r="B64" s="154" t="s">
        <v>4338</v>
      </c>
      <c r="C64" s="155" t="s">
        <v>4347</v>
      </c>
      <c r="D64" s="158" t="s">
        <v>4348</v>
      </c>
      <c r="E64" s="161" t="s">
        <v>4349</v>
      </c>
      <c r="F64" s="164" t="s">
        <v>4180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4288</v>
      </c>
      <c r="B65" s="154" t="s">
        <v>4338</v>
      </c>
      <c r="C65" s="155" t="s">
        <v>4350</v>
      </c>
      <c r="D65" s="158" t="s">
        <v>4351</v>
      </c>
      <c r="E65" s="161" t="s">
        <v>4352</v>
      </c>
      <c r="F65" s="164" t="s">
        <v>4180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4288</v>
      </c>
      <c r="B66" s="153" t="s">
        <v>3946</v>
      </c>
      <c r="C66" s="151" t="s">
        <v>4353</v>
      </c>
      <c r="D66" s="157" t="s">
        <v>4354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4288</v>
      </c>
      <c r="B67" s="154" t="s">
        <v>3946</v>
      </c>
      <c r="C67" s="155" t="s">
        <v>4355</v>
      </c>
      <c r="D67" s="158" t="s">
        <v>4356</v>
      </c>
      <c r="E67" s="161" t="s">
        <v>4357</v>
      </c>
      <c r="F67" s="164" t="s">
        <v>4180</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4288</v>
      </c>
      <c r="B68" s="154" t="s">
        <v>3946</v>
      </c>
      <c r="C68" s="155" t="s">
        <v>4358</v>
      </c>
      <c r="D68" s="158" t="s">
        <v>4359</v>
      </c>
      <c r="E68" s="161" t="s">
        <v>4360</v>
      </c>
      <c r="F68" s="164" t="s">
        <v>4180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4288</v>
      </c>
      <c r="B69" s="154" t="s">
        <v>3946</v>
      </c>
      <c r="C69" s="155" t="s">
        <v>4361</v>
      </c>
      <c r="D69" s="158" t="s">
        <v>4362</v>
      </c>
      <c r="E69" s="161" t="s">
        <v>4363</v>
      </c>
      <c r="F69" s="164" t="s">
        <v>4184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4288</v>
      </c>
      <c r="B70" s="154" t="s">
        <v>3946</v>
      </c>
      <c r="C70" s="155" t="s">
        <v>4364</v>
      </c>
      <c r="D70" s="158" t="s">
        <v>4365</v>
      </c>
      <c r="E70" s="161" t="s">
        <v>4366</v>
      </c>
      <c r="F70" s="164" t="s">
        <v>4180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4288</v>
      </c>
      <c r="B71" s="154" t="s">
        <v>3946</v>
      </c>
      <c r="C71" s="155" t="s">
        <v>4367</v>
      </c>
      <c r="D71" s="158" t="s">
        <v>4368</v>
      </c>
      <c r="E71" s="161" t="s">
        <v>4369</v>
      </c>
      <c r="F71" s="164" t="s">
        <v>4180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4288</v>
      </c>
      <c r="B72" s="154" t="s">
        <v>3946</v>
      </c>
      <c r="C72" s="155" t="s">
        <v>4370</v>
      </c>
      <c r="D72" s="158" t="s">
        <v>4371</v>
      </c>
      <c r="E72" s="161" t="s">
        <v>4372</v>
      </c>
      <c r="F72" s="164" t="s">
        <v>4180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4288</v>
      </c>
      <c r="B73" s="154" t="s">
        <v>3946</v>
      </c>
      <c r="C73" s="155" t="s">
        <v>4373</v>
      </c>
      <c r="D73" s="158" t="s">
        <v>4374</v>
      </c>
      <c r="E73" s="161" t="s">
        <v>4375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4288</v>
      </c>
      <c r="B74" s="154" t="s">
        <v>3946</v>
      </c>
      <c r="C74" s="155" t="s">
        <v>4376</v>
      </c>
      <c r="D74" s="158" t="s">
        <v>4377</v>
      </c>
      <c r="E74" s="161" t="s">
        <v>4378</v>
      </c>
      <c r="F74" s="164" t="s">
        <v>4184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4288</v>
      </c>
      <c r="B75" s="154" t="s">
        <v>3946</v>
      </c>
      <c r="C75" s="155" t="s">
        <v>4379</v>
      </c>
      <c r="D75" s="158" t="s">
        <v>4380</v>
      </c>
      <c r="E75" s="161" t="s">
        <v>4381</v>
      </c>
      <c r="F75" s="164" t="s">
        <v>4194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4288</v>
      </c>
      <c r="B76" s="154" t="s">
        <v>3946</v>
      </c>
      <c r="C76" s="155" t="s">
        <v>4382</v>
      </c>
      <c r="D76" s="158" t="s">
        <v>4383</v>
      </c>
      <c r="E76" s="161" t="s">
        <v>4384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4288</v>
      </c>
      <c r="B77" s="153" t="s">
        <v>4216</v>
      </c>
      <c r="C77" s="151" t="s">
        <v>4385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4288</v>
      </c>
      <c r="B78" s="154" t="s">
        <v>4216</v>
      </c>
      <c r="C78" s="155" t="s">
        <v>4386</v>
      </c>
      <c r="D78" s="158" t="s">
        <v>4387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4288</v>
      </c>
      <c r="B79" s="154" t="s">
        <v>4216</v>
      </c>
      <c r="C79" s="155" t="s">
        <v>4388</v>
      </c>
      <c r="D79" s="158" t="s">
        <v>4389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4288</v>
      </c>
      <c r="B80" s="154" t="s">
        <v>4216</v>
      </c>
      <c r="C80" s="155" t="s">
        <v>4390</v>
      </c>
      <c r="D80" s="158" t="s">
        <v>4391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4288</v>
      </c>
      <c r="B81" s="153" t="s">
        <v>4144</v>
      </c>
      <c r="C81" s="151" t="s">
        <v>4392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4288</v>
      </c>
      <c r="B82" s="154" t="s">
        <v>4144</v>
      </c>
      <c r="C82" s="155" t="s">
        <v>4393</v>
      </c>
      <c r="D82" s="158" t="s">
        <v>4394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4288</v>
      </c>
      <c r="B83" s="154" t="s">
        <v>4144</v>
      </c>
      <c r="C83" s="155" t="s">
        <v>4395</v>
      </c>
      <c r="D83" s="158" t="s">
        <v>4396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4288</v>
      </c>
      <c r="B84" s="154" t="s">
        <v>4144</v>
      </c>
      <c r="C84" s="155" t="s">
        <v>4397</v>
      </c>
      <c r="D84" s="158" t="s">
        <v>4398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4288</v>
      </c>
      <c r="B85" s="154" t="s">
        <v>4144</v>
      </c>
      <c r="C85" s="155" t="s">
        <v>4399</v>
      </c>
      <c r="D85" s="158" t="s">
        <v>4400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4288</v>
      </c>
      <c r="B86" s="154" t="s">
        <v>4144</v>
      </c>
      <c r="C86" s="155" t="s">
        <v>4401</v>
      </c>
      <c r="D86" s="158" t="s">
        <v>4402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4403</v>
      </c>
      <c r="B87" s="152" t="s">
        <v>21</v>
      </c>
      <c r="C87" s="150" t="s">
        <v>4404</v>
      </c>
      <c r="D87" s="156" t="s">
        <v>4405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4403</v>
      </c>
      <c r="B88" s="153" t="s">
        <v>4406</v>
      </c>
      <c r="C88" s="151" t="s">
        <v>4407</v>
      </c>
      <c r="D88" s="157" t="s">
        <v>4408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4403</v>
      </c>
      <c r="B89" s="154" t="s">
        <v>4406</v>
      </c>
      <c r="C89" s="155" t="s">
        <v>4409</v>
      </c>
      <c r="D89" s="158" t="s">
        <v>4410</v>
      </c>
      <c r="E89" s="161" t="s">
        <v>4411</v>
      </c>
      <c r="F89" s="164" t="s">
        <v>4180</v>
      </c>
      <c r="G89" s="167">
        <f>IF(COUNTIF(H89:AU89,"&lt;&gt;")=0,"",SUMPRODUCT(((Recommendations[ImplStatus]="Implemented")+(Recommendations[ImplStatus]="Compensated"))*ISNUMBER(MATCH(Recommendations[Id],H89:AU89,0)))/COUNTIF(H89:AU89,"&lt;&gt;"))</f>
        <v>0</v>
      </c>
      <c r="H89" s="170" t="s">
        <v>140</v>
      </c>
      <c r="I89" s="170" t="s">
        <v>172</v>
      </c>
      <c r="J89" s="170" t="s">
        <v>177</v>
      </c>
      <c r="K89" s="170" t="s">
        <v>187</v>
      </c>
      <c r="L89" s="170" t="s">
        <v>212</v>
      </c>
      <c r="M89" s="170" t="s">
        <v>252</v>
      </c>
      <c r="N89" s="170" t="s">
        <v>296</v>
      </c>
      <c r="O89" s="170" t="s">
        <v>406</v>
      </c>
      <c r="P89" s="170" t="s">
        <v>506</v>
      </c>
      <c r="Q89" s="170" t="s">
        <v>566</v>
      </c>
      <c r="R89" s="170" t="s">
        <v>571</v>
      </c>
      <c r="S89" s="170" t="s">
        <v>575</v>
      </c>
      <c r="T89" s="170" t="s">
        <v>579</v>
      </c>
      <c r="U89" s="170" t="s">
        <v>584</v>
      </c>
      <c r="V89" s="170" t="s">
        <v>593</v>
      </c>
      <c r="W89" s="170" t="s">
        <v>598</v>
      </c>
      <c r="X89" s="170" t="s">
        <v>603</v>
      </c>
      <c r="Y89" s="170" t="s">
        <v>608</v>
      </c>
      <c r="Z89" s="170" t="s">
        <v>623</v>
      </c>
      <c r="AA89" s="170" t="s">
        <v>683</v>
      </c>
      <c r="AB89" s="170" t="s">
        <v>708</v>
      </c>
      <c r="AC89" s="170" t="s">
        <v>758</v>
      </c>
      <c r="AD89" s="170" t="s">
        <v>763</v>
      </c>
      <c r="AE89" s="170" t="s">
        <v>783</v>
      </c>
      <c r="AF89" s="170" t="s">
        <v>797</v>
      </c>
      <c r="AG89" s="170" t="s">
        <v>802</v>
      </c>
      <c r="AH89" s="170" t="s">
        <v>807</v>
      </c>
      <c r="AI89" s="170" t="s">
        <v>834</v>
      </c>
      <c r="AJ89" s="170" t="s">
        <v>897</v>
      </c>
      <c r="AK89" s="170" t="s">
        <v>907</v>
      </c>
      <c r="AL89" s="170" t="s">
        <v>971</v>
      </c>
      <c r="AM89" s="170" t="s">
        <v>995</v>
      </c>
      <c r="AN89" s="170" t="s">
        <v>1009</v>
      </c>
      <c r="AO89" s="170" t="s">
        <v>1030</v>
      </c>
      <c r="AP89" s="170" t="s">
        <v>1040</v>
      </c>
      <c r="AQ89" s="170" t="s">
        <v>1045</v>
      </c>
      <c r="AR89" s="170" t="s">
        <v>1050</v>
      </c>
      <c r="AS89" s="170" t="s">
        <v>1055</v>
      </c>
      <c r="AT89" s="170" t="s">
        <v>1060</v>
      </c>
      <c r="AU89" s="184" t="s">
        <v>1064</v>
      </c>
    </row>
    <row r="90" spans="1:47" ht="60" customHeight="1" x14ac:dyDescent="0.35">
      <c r="A90" s="180" t="s">
        <v>4403</v>
      </c>
      <c r="B90" s="154" t="s">
        <v>4406</v>
      </c>
      <c r="C90" s="155" t="s">
        <v>4412</v>
      </c>
      <c r="D90" s="158" t="s">
        <v>4413</v>
      </c>
      <c r="E90" s="161" t="s">
        <v>4414</v>
      </c>
      <c r="F90" s="164" t="s">
        <v>4184</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4403</v>
      </c>
      <c r="B91" s="154" t="s">
        <v>4406</v>
      </c>
      <c r="C91" s="155" t="s">
        <v>4415</v>
      </c>
      <c r="D91" s="158" t="s">
        <v>4416</v>
      </c>
      <c r="E91" s="161" t="s">
        <v>4417</v>
      </c>
      <c r="F91" s="164" t="s">
        <v>4180</v>
      </c>
      <c r="G91" s="167">
        <f>IF(COUNTIF(H91:AU91,"&lt;&gt;")=0,"",SUMPRODUCT(((Recommendations[ImplStatus]="Implemented")+(Recommendations[ImplStatus]="Compensated"))*ISNUMBER(MATCH(Recommendations[Id],H91:AU91,0)))/COUNTIF(H91:AU91,"&lt;&gt;"))</f>
        <v>0</v>
      </c>
      <c r="H91" s="170" t="s">
        <v>187</v>
      </c>
      <c r="I91" s="170" t="s">
        <v>237</v>
      </c>
      <c r="J91" s="170" t="s">
        <v>838</v>
      </c>
      <c r="K91" s="170" t="s">
        <v>1030</v>
      </c>
      <c r="L91" s="170" t="s">
        <v>1035</v>
      </c>
      <c r="M91" s="170" t="s">
        <v>1248</v>
      </c>
      <c r="N91" s="170" t="s">
        <v>1288</v>
      </c>
      <c r="O91" s="170" t="s">
        <v>1298</v>
      </c>
      <c r="P91" s="170" t="s">
        <v>2194</v>
      </c>
      <c r="Q91" s="170" t="s">
        <v>2199</v>
      </c>
      <c r="R91" s="170" t="s">
        <v>2267</v>
      </c>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4403</v>
      </c>
      <c r="B92" s="154" t="s">
        <v>4406</v>
      </c>
      <c r="C92" s="155" t="s">
        <v>4418</v>
      </c>
      <c r="D92" s="158" t="s">
        <v>4419</v>
      </c>
      <c r="E92" s="161" t="s">
        <v>4420</v>
      </c>
      <c r="F92" s="164" t="s">
        <v>4180</v>
      </c>
      <c r="G92" s="167">
        <f>IF(COUNTIF(H92:AU92,"&lt;&gt;")=0,"",SUMPRODUCT(((Recommendations[ImplStatus]="Implemented")+(Recommendations[ImplStatus]="Compensated"))*ISNUMBER(MATCH(Recommendations[Id],H92:AU92,0)))/COUNTIF(H92:AU92,"&lt;&gt;"))</f>
        <v>0</v>
      </c>
      <c r="H92" s="170" t="s">
        <v>416</v>
      </c>
      <c r="I92" s="170" t="s">
        <v>470</v>
      </c>
      <c r="J92" s="170" t="s">
        <v>1035</v>
      </c>
      <c r="K92" s="170" t="s">
        <v>1079</v>
      </c>
      <c r="L92" s="170" t="s">
        <v>1123</v>
      </c>
      <c r="M92" s="170" t="s">
        <v>1419</v>
      </c>
      <c r="N92" s="170" t="s">
        <v>1569</v>
      </c>
      <c r="O92" s="170" t="s">
        <v>1696</v>
      </c>
      <c r="P92" s="170" t="s">
        <v>1822</v>
      </c>
      <c r="Q92" s="170" t="s">
        <v>1955</v>
      </c>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4403</v>
      </c>
      <c r="B93" s="154" t="s">
        <v>4406</v>
      </c>
      <c r="C93" s="155" t="s">
        <v>4421</v>
      </c>
      <c r="D93" s="158" t="s">
        <v>4422</v>
      </c>
      <c r="E93" s="161" t="s">
        <v>4423</v>
      </c>
      <c r="F93" s="164" t="s">
        <v>4180</v>
      </c>
      <c r="G93" s="167">
        <f>IF(COUNTIF(H93:AU93,"&lt;&gt;")=0,"",SUMPRODUCT(((Recommendations[ImplStatus]="Implemented")+(Recommendations[ImplStatus]="Compensated"))*ISNUMBER(MATCH(Recommendations[Id],H93:AU93,0)))/COUNTIF(H93:AU93,"&lt;&gt;"))</f>
        <v>0</v>
      </c>
      <c r="H93" s="170" t="s">
        <v>44</v>
      </c>
      <c r="I93" s="170" t="s">
        <v>54</v>
      </c>
      <c r="J93" s="170" t="s">
        <v>74</v>
      </c>
      <c r="K93" s="170" t="s">
        <v>151</v>
      </c>
      <c r="L93" s="170" t="s">
        <v>156</v>
      </c>
      <c r="M93" s="170" t="s">
        <v>197</v>
      </c>
      <c r="N93" s="170" t="s">
        <v>276</v>
      </c>
      <c r="O93" s="170" t="s">
        <v>281</v>
      </c>
      <c r="P93" s="170" t="s">
        <v>321</v>
      </c>
      <c r="Q93" s="170" t="s">
        <v>326</v>
      </c>
      <c r="R93" s="170" t="s">
        <v>401</v>
      </c>
      <c r="S93" s="170" t="s">
        <v>475</v>
      </c>
      <c r="T93" s="170" t="s">
        <v>516</v>
      </c>
      <c r="U93" s="170" t="s">
        <v>643</v>
      </c>
      <c r="V93" s="170" t="s">
        <v>693</v>
      </c>
      <c r="W93" s="170" t="s">
        <v>728</v>
      </c>
      <c r="X93" s="170" t="s">
        <v>825</v>
      </c>
      <c r="Y93" s="170" t="s">
        <v>1084</v>
      </c>
      <c r="Z93" s="170" t="s">
        <v>1089</v>
      </c>
      <c r="AA93" s="170" t="s">
        <v>1238</v>
      </c>
      <c r="AB93" s="170" t="s">
        <v>1243</v>
      </c>
      <c r="AC93" s="170" t="s">
        <v>1263</v>
      </c>
      <c r="AD93" s="170" t="s">
        <v>1268</v>
      </c>
      <c r="AE93" s="170" t="s">
        <v>1394</v>
      </c>
      <c r="AF93" s="170" t="s">
        <v>1404</v>
      </c>
      <c r="AG93" s="170" t="s">
        <v>1409</v>
      </c>
      <c r="AH93" s="170" t="s">
        <v>1544</v>
      </c>
      <c r="AI93" s="170" t="s">
        <v>1557</v>
      </c>
      <c r="AJ93" s="170" t="s">
        <v>1561</v>
      </c>
      <c r="AK93" s="170" t="s">
        <v>1672</v>
      </c>
      <c r="AL93" s="170" t="s">
        <v>1684</v>
      </c>
      <c r="AM93" s="170" t="s">
        <v>1688</v>
      </c>
      <c r="AN93" s="170" t="s">
        <v>1798</v>
      </c>
      <c r="AO93" s="170" t="s">
        <v>1810</v>
      </c>
      <c r="AP93" s="170" t="s">
        <v>1814</v>
      </c>
      <c r="AQ93" s="170" t="s">
        <v>1931</v>
      </c>
      <c r="AR93" s="170" t="s">
        <v>1943</v>
      </c>
      <c r="AS93" s="170" t="s">
        <v>1947</v>
      </c>
      <c r="AT93" s="170" t="s">
        <v>2061</v>
      </c>
      <c r="AU93" s="184" t="s">
        <v>2185</v>
      </c>
    </row>
    <row r="94" spans="1:47" ht="60" customHeight="1" x14ac:dyDescent="0.35">
      <c r="A94" s="180" t="s">
        <v>4403</v>
      </c>
      <c r="B94" s="154" t="s">
        <v>4406</v>
      </c>
      <c r="C94" s="155" t="s">
        <v>4424</v>
      </c>
      <c r="D94" s="158" t="s">
        <v>4425</v>
      </c>
      <c r="E94" s="161" t="s">
        <v>4426</v>
      </c>
      <c r="F94" s="164" t="s">
        <v>4184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4403</v>
      </c>
      <c r="B95" s="153" t="s">
        <v>4427</v>
      </c>
      <c r="C95" s="151" t="s">
        <v>4428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4403</v>
      </c>
      <c r="B96" s="154" t="s">
        <v>4427</v>
      </c>
      <c r="C96" s="155" t="s">
        <v>4429</v>
      </c>
      <c r="D96" s="158" t="s">
        <v>4430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4403</v>
      </c>
      <c r="B97" s="154" t="s">
        <v>4427</v>
      </c>
      <c r="C97" s="155" t="s">
        <v>4431</v>
      </c>
      <c r="D97" s="158" t="s">
        <v>4432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4403</v>
      </c>
      <c r="B98" s="154" t="s">
        <v>4427</v>
      </c>
      <c r="C98" s="155" t="s">
        <v>4433</v>
      </c>
      <c r="D98" s="158" t="s">
        <v>4434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4403</v>
      </c>
      <c r="B99" s="154" t="s">
        <v>4427</v>
      </c>
      <c r="C99" s="155" t="s">
        <v>4435</v>
      </c>
      <c r="D99" s="158" t="s">
        <v>4436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4403</v>
      </c>
      <c r="B100" s="154" t="s">
        <v>4427</v>
      </c>
      <c r="C100" s="155" t="s">
        <v>4437</v>
      </c>
      <c r="D100" s="158" t="s">
        <v>4438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4403</v>
      </c>
      <c r="B101" s="154" t="s">
        <v>4427</v>
      </c>
      <c r="C101" s="155" t="s">
        <v>4439</v>
      </c>
      <c r="D101" s="158" t="s">
        <v>4440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4403</v>
      </c>
      <c r="B102" s="154" t="s">
        <v>4427</v>
      </c>
      <c r="C102" s="155" t="s">
        <v>4441</v>
      </c>
      <c r="D102" s="158" t="s">
        <v>4442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4403</v>
      </c>
      <c r="B103" s="153" t="s">
        <v>3587</v>
      </c>
      <c r="C103" s="151" t="s">
        <v>4443</v>
      </c>
      <c r="D103" s="157" t="s">
        <v>4444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4403</v>
      </c>
      <c r="B104" s="154" t="s">
        <v>3587</v>
      </c>
      <c r="C104" s="155" t="s">
        <v>4445</v>
      </c>
      <c r="D104" s="158" t="s">
        <v>4446</v>
      </c>
      <c r="E104" s="161" t="s">
        <v>4447</v>
      </c>
      <c r="F104" s="164" t="s">
        <v>4180</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4403</v>
      </c>
      <c r="B105" s="154" t="s">
        <v>3587</v>
      </c>
      <c r="C105" s="155" t="s">
        <v>4448</v>
      </c>
      <c r="D105" s="158" t="s">
        <v>4449</v>
      </c>
      <c r="E105" s="161" t="s">
        <v>4450</v>
      </c>
      <c r="F105" s="164" t="s">
        <v>4184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4403</v>
      </c>
      <c r="B106" s="154" t="s">
        <v>3587</v>
      </c>
      <c r="C106" s="155" t="s">
        <v>4451</v>
      </c>
      <c r="D106" s="158" t="s">
        <v>4452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4403</v>
      </c>
      <c r="B107" s="154" t="s">
        <v>3587</v>
      </c>
      <c r="C107" s="155" t="s">
        <v>4453</v>
      </c>
      <c r="D107" s="158" t="s">
        <v>4454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4403</v>
      </c>
      <c r="B108" s="154" t="s">
        <v>3587</v>
      </c>
      <c r="C108" s="155" t="s">
        <v>4455</v>
      </c>
      <c r="D108" s="158" t="s">
        <v>4456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4403</v>
      </c>
      <c r="B109" s="153" t="s">
        <v>4457</v>
      </c>
      <c r="C109" s="151" t="s">
        <v>4458</v>
      </c>
      <c r="D109" s="157" t="s">
        <v>4459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4403</v>
      </c>
      <c r="B110" s="154" t="s">
        <v>4457</v>
      </c>
      <c r="C110" s="155" t="s">
        <v>4460</v>
      </c>
      <c r="D110" s="158" t="s">
        <v>4461</v>
      </c>
      <c r="E110" s="161" t="s">
        <v>4462</v>
      </c>
      <c r="F110" s="164" t="s">
        <v>4180</v>
      </c>
      <c r="G110" s="167">
        <f>IF(COUNTIF(H110:AU110,"&lt;&gt;")=0,"",SUMPRODUCT(((Recommendations[ImplStatus]="Implemented")+(Recommendations[ImplStatus]="Compensated"))*ISNUMBER(MATCH(Recommendations[Id],H110:AU110,0)))/COUNTIF(H110:AU110,"&lt;&gt;"))</f>
        <v>0</v>
      </c>
      <c r="H110" s="170" t="s">
        <v>396</v>
      </c>
      <c r="I110" s="170" t="s">
        <v>460</v>
      </c>
      <c r="J110" s="170" t="s">
        <v>1128</v>
      </c>
      <c r="K110" s="170" t="s">
        <v>1253</v>
      </c>
      <c r="L110" s="170" t="s">
        <v>1283</v>
      </c>
      <c r="M110" s="170" t="s">
        <v>2066</v>
      </c>
      <c r="N110" s="170" t="s">
        <v>2131</v>
      </c>
      <c r="O110" s="170" t="s">
        <v>2237</v>
      </c>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4403</v>
      </c>
      <c r="B111" s="154" t="s">
        <v>4457</v>
      </c>
      <c r="C111" s="155" t="s">
        <v>4463</v>
      </c>
      <c r="D111" s="158" t="s">
        <v>4464</v>
      </c>
      <c r="E111" s="161" t="s">
        <v>4465</v>
      </c>
      <c r="F111" s="164" t="s">
        <v>4180</v>
      </c>
      <c r="G111" s="167">
        <f>IF(COUNTIF(H111:AU111,"&lt;&gt;")=0,"",SUMPRODUCT(((Recommendations[ImplStatus]="Implemented")+(Recommendations[ImplStatus]="Compensated"))*ISNUMBER(MATCH(Recommendations[Id],H111:AU111,0)))/COUNTIF(H111:AU111,"&lt;&gt;"))</f>
        <v>0</v>
      </c>
      <c r="H111" s="170" t="s">
        <v>84</v>
      </c>
      <c r="I111" s="170" t="s">
        <v>89</v>
      </c>
      <c r="J111" s="170" t="s">
        <v>161</v>
      </c>
      <c r="K111" s="170" t="s">
        <v>242</v>
      </c>
      <c r="L111" s="170" t="s">
        <v>247</v>
      </c>
      <c r="M111" s="170" t="s">
        <v>391</v>
      </c>
      <c r="N111" s="170" t="s">
        <v>441</v>
      </c>
      <c r="O111" s="170" t="s">
        <v>526</v>
      </c>
      <c r="P111" s="170" t="s">
        <v>628</v>
      </c>
      <c r="Q111" s="170" t="s">
        <v>668</v>
      </c>
      <c r="R111" s="170" t="s">
        <v>753</v>
      </c>
      <c r="S111" s="170" t="s">
        <v>986</v>
      </c>
      <c r="T111" s="170" t="s">
        <v>1069</v>
      </c>
      <c r="U111" s="170" t="s">
        <v>1258</v>
      </c>
      <c r="V111" s="170" t="s">
        <v>1328</v>
      </c>
      <c r="W111" s="170" t="s">
        <v>1339</v>
      </c>
      <c r="X111" s="170" t="s">
        <v>1499</v>
      </c>
      <c r="Y111" s="170" t="s">
        <v>1628</v>
      </c>
      <c r="Z111" s="170" t="s">
        <v>1754</v>
      </c>
      <c r="AA111" s="170" t="s">
        <v>1887</v>
      </c>
      <c r="AB111" s="170" t="s">
        <v>2021</v>
      </c>
      <c r="AC111" s="170" t="s">
        <v>2095</v>
      </c>
      <c r="AD111" s="170" t="s">
        <v>2105</v>
      </c>
      <c r="AE111" s="170" t="s">
        <v>2232</v>
      </c>
      <c r="AF111" s="170" t="s">
        <v>2252</v>
      </c>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4403</v>
      </c>
      <c r="B112" s="154" t="s">
        <v>4457</v>
      </c>
      <c r="C112" s="155" t="s">
        <v>4466</v>
      </c>
      <c r="D112" s="158" t="s">
        <v>4467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4403</v>
      </c>
      <c r="B113" s="154" t="s">
        <v>4457</v>
      </c>
      <c r="C113" s="155" t="s">
        <v>4468</v>
      </c>
      <c r="D113" s="158" t="s">
        <v>4469</v>
      </c>
      <c r="E113" s="161"/>
      <c r="F113" s="164" t="s">
        <v>21</v>
      </c>
      <c r="G113" s="167">
        <f>IF(COUNTIF(H113:AU113,"&lt;&gt;")=0,"",SUMPRODUCT(((Recommendations[ImplStatus]="Implemented")+(Recommendations[ImplStatus]="Compensated"))*ISNUMBER(MATCH(Recommendations[Id],H113:AU113,0)))/COUNTIF(H113:AU113,"&lt;&gt;"))</f>
        <v>0</v>
      </c>
      <c r="H113" s="170" t="s">
        <v>49</v>
      </c>
      <c r="I113" s="170" t="s">
        <v>1094</v>
      </c>
      <c r="J113" s="170" t="s">
        <v>1333</v>
      </c>
      <c r="K113" s="170" t="s">
        <v>1494</v>
      </c>
      <c r="L113" s="170" t="s">
        <v>1623</v>
      </c>
      <c r="M113" s="170" t="s">
        <v>1749</v>
      </c>
      <c r="N113" s="170" t="s">
        <v>1882</v>
      </c>
      <c r="O113" s="170" t="s">
        <v>2015</v>
      </c>
      <c r="P113" s="170" t="s">
        <v>2071</v>
      </c>
      <c r="Q113" s="170" t="s">
        <v>2146</v>
      </c>
      <c r="R113" s="170" t="s">
        <v>2151</v>
      </c>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4403</v>
      </c>
      <c r="B114" s="154" t="s">
        <v>4457</v>
      </c>
      <c r="C114" s="155" t="s">
        <v>4470</v>
      </c>
      <c r="D114" s="158" t="s">
        <v>4471</v>
      </c>
      <c r="E114" s="161"/>
      <c r="F114" s="164" t="s">
        <v>21</v>
      </c>
      <c r="G114" s="167">
        <f>IF(COUNTIF(H114:AU114,"&lt;&gt;")=0,"",SUMPRODUCT(((Recommendations[ImplStatus]="Implemented")+(Recommendations[ImplStatus]="Compensated"))*ISNUMBER(MATCH(Recommendations[Id],H114:AU114,0)))/COUNTIF(H114:AU114,"&lt;&gt;"))</f>
        <v>0</v>
      </c>
      <c r="H114" s="170" t="s">
        <v>14</v>
      </c>
      <c r="I114" s="170" t="s">
        <v>25</v>
      </c>
      <c r="J114" s="170" t="s">
        <v>29</v>
      </c>
      <c r="K114" s="170" t="s">
        <v>59</v>
      </c>
      <c r="L114" s="170" t="s">
        <v>1133</v>
      </c>
      <c r="M114" s="170" t="s">
        <v>1173</v>
      </c>
      <c r="N114" s="170" t="s">
        <v>1308</v>
      </c>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4403</v>
      </c>
      <c r="B115" s="154" t="s">
        <v>4457</v>
      </c>
      <c r="C115" s="155" t="s">
        <v>4472</v>
      </c>
      <c r="D115" s="158" t="s">
        <v>4473</v>
      </c>
      <c r="E115" s="161"/>
      <c r="F115" s="164" t="s">
        <v>21</v>
      </c>
      <c r="G115" s="167">
        <f>IF(COUNTIF(H115:AU115,"&lt;&gt;")=0,"",SUMPRODUCT(((Recommendations[ImplStatus]="Implemented")+(Recommendations[ImplStatus]="Compensated"))*ISNUMBER(MATCH(Recommendations[Id],H115:AU115,0)))/COUNTIF(H115:AU115,"&lt;&gt;"))</f>
        <v>0</v>
      </c>
      <c r="H115" s="170" t="s">
        <v>202</v>
      </c>
      <c r="I115" s="170" t="s">
        <v>207</v>
      </c>
      <c r="J115" s="170" t="s">
        <v>232</v>
      </c>
      <c r="K115" s="170" t="s">
        <v>485</v>
      </c>
      <c r="L115" s="170" t="s">
        <v>688</v>
      </c>
      <c r="M115" s="170" t="s">
        <v>723</v>
      </c>
      <c r="N115" s="170" t="s">
        <v>811</v>
      </c>
      <c r="O115" s="170" t="s">
        <v>1025</v>
      </c>
      <c r="P115" s="170" t="s">
        <v>1293</v>
      </c>
      <c r="Q115" s="170" t="s">
        <v>2262</v>
      </c>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4403</v>
      </c>
      <c r="B116" s="154" t="s">
        <v>4457</v>
      </c>
      <c r="C116" s="155" t="s">
        <v>4474</v>
      </c>
      <c r="D116" s="158" t="s">
        <v>4475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4403</v>
      </c>
      <c r="B117" s="154" t="s">
        <v>4457</v>
      </c>
      <c r="C117" s="155" t="s">
        <v>4476</v>
      </c>
      <c r="D117" s="158" t="s">
        <v>4477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4403</v>
      </c>
      <c r="B118" s="154" t="s">
        <v>4457</v>
      </c>
      <c r="C118" s="155" t="s">
        <v>4478</v>
      </c>
      <c r="D118" s="158" t="s">
        <v>4479</v>
      </c>
      <c r="E118" s="161" t="s">
        <v>4480</v>
      </c>
      <c r="F118" s="164" t="s">
        <v>4180</v>
      </c>
      <c r="G118" s="167">
        <f>IF(COUNTIF(H118:AU118,"&lt;&gt;")=0,"",SUMPRODUCT(((Recommendations[ImplStatus]="Implemented")+(Recommendations[ImplStatus]="Compensated"))*ISNUMBER(MATCH(Recommendations[Id],H118:AU118,0)))/COUNTIF(H118:AU118,"&lt;&gt;"))</f>
        <v>0</v>
      </c>
      <c r="H118" s="170" t="s">
        <v>64</v>
      </c>
      <c r="I118" s="170" t="s">
        <v>336</v>
      </c>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4403</v>
      </c>
      <c r="B119" s="154" t="s">
        <v>4457</v>
      </c>
      <c r="C119" s="155" t="s">
        <v>4481</v>
      </c>
      <c r="D119" s="158" t="s">
        <v>4482</v>
      </c>
      <c r="E119" s="161" t="s">
        <v>4483</v>
      </c>
      <c r="F119" s="164" t="s">
        <v>4180</v>
      </c>
      <c r="G119" s="167">
        <f>IF(COUNTIF(H119:AU119,"&lt;&gt;")=0,"",SUMPRODUCT(((Recommendations[ImplStatus]="Implemented")+(Recommendations[ImplStatus]="Compensated"))*ISNUMBER(MATCH(Recommendations[Id],H119:AU119,0)))/COUNTIF(H119:AU119,"&lt;&gt;"))</f>
        <v>0</v>
      </c>
      <c r="H119" s="170" t="s">
        <v>1273</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4403</v>
      </c>
      <c r="B120" s="153" t="s">
        <v>4484</v>
      </c>
      <c r="C120" s="151" t="s">
        <v>4485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4403</v>
      </c>
      <c r="B121" s="154" t="s">
        <v>4484</v>
      </c>
      <c r="C121" s="155" t="s">
        <v>4486</v>
      </c>
      <c r="D121" s="158" t="s">
        <v>4487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4403</v>
      </c>
      <c r="B122" s="154" t="s">
        <v>4484</v>
      </c>
      <c r="C122" s="155" t="s">
        <v>4488</v>
      </c>
      <c r="D122" s="158" t="s">
        <v>4489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4403</v>
      </c>
      <c r="B123" s="154" t="s">
        <v>4484</v>
      </c>
      <c r="C123" s="155" t="s">
        <v>4490</v>
      </c>
      <c r="D123" s="158" t="s">
        <v>4491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4403</v>
      </c>
      <c r="B124" s="154" t="s">
        <v>4484</v>
      </c>
      <c r="C124" s="155" t="s">
        <v>4492</v>
      </c>
      <c r="D124" s="158" t="s">
        <v>4493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4403</v>
      </c>
      <c r="B125" s="154" t="s">
        <v>4484</v>
      </c>
      <c r="C125" s="155" t="s">
        <v>4494</v>
      </c>
      <c r="D125" s="158" t="s">
        <v>4495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4403</v>
      </c>
      <c r="B126" s="154" t="s">
        <v>4484</v>
      </c>
      <c r="C126" s="155" t="s">
        <v>4496</v>
      </c>
      <c r="D126" s="158" t="s">
        <v>4497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4403</v>
      </c>
      <c r="B127" s="154" t="s">
        <v>4484</v>
      </c>
      <c r="C127" s="155" t="s">
        <v>4498</v>
      </c>
      <c r="D127" s="158" t="s">
        <v>4499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4403</v>
      </c>
      <c r="B128" s="154" t="s">
        <v>4484</v>
      </c>
      <c r="C128" s="155" t="s">
        <v>4500</v>
      </c>
      <c r="D128" s="158" t="s">
        <v>4501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4403</v>
      </c>
      <c r="B129" s="154" t="s">
        <v>4484</v>
      </c>
      <c r="C129" s="155" t="s">
        <v>4502</v>
      </c>
      <c r="D129" s="158" t="s">
        <v>4503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4403</v>
      </c>
      <c r="B130" s="154" t="s">
        <v>4484</v>
      </c>
      <c r="C130" s="155" t="s">
        <v>4504</v>
      </c>
      <c r="D130" s="158" t="s">
        <v>4505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4403</v>
      </c>
      <c r="B131" s="154" t="s">
        <v>4484</v>
      </c>
      <c r="C131" s="155" t="s">
        <v>4506</v>
      </c>
      <c r="D131" s="158" t="s">
        <v>4507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4403</v>
      </c>
      <c r="B132" s="154" t="s">
        <v>4484</v>
      </c>
      <c r="C132" s="155" t="s">
        <v>4508</v>
      </c>
      <c r="D132" s="158" t="s">
        <v>4509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4403</v>
      </c>
      <c r="B133" s="153" t="s">
        <v>4510</v>
      </c>
      <c r="C133" s="151" t="s">
        <v>4511</v>
      </c>
      <c r="D133" s="157" t="s">
        <v>4512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4403</v>
      </c>
      <c r="B134" s="154" t="s">
        <v>4510</v>
      </c>
      <c r="C134" s="155" t="s">
        <v>4513</v>
      </c>
      <c r="D134" s="158" t="s">
        <v>4514</v>
      </c>
      <c r="E134" s="161" t="s">
        <v>4515</v>
      </c>
      <c r="F134" s="164" t="s">
        <v>4184</v>
      </c>
      <c r="G134" s="167">
        <f>IF(COUNTIF(H134:AU134,"&lt;&gt;")=0,"",SUMPRODUCT(((Recommendations[ImplStatus]="Implemented")+(Recommendations[ImplStatus]="Compensated"))*ISNUMBER(MATCH(Recommendations[Id],H134:AU134,0)))/COUNTIF(H134:AU134,"&lt;&gt;"))</f>
        <v>0</v>
      </c>
      <c r="H134" s="170" t="s">
        <v>286</v>
      </c>
      <c r="I134" s="170" t="s">
        <v>291</v>
      </c>
      <c r="J134" s="170" t="s">
        <v>341</v>
      </c>
      <c r="K134" s="170" t="s">
        <v>351</v>
      </c>
      <c r="L134" s="170" t="s">
        <v>356</v>
      </c>
      <c r="M134" s="170" t="s">
        <v>361</v>
      </c>
      <c r="N134" s="170" t="s">
        <v>371</v>
      </c>
      <c r="O134" s="170" t="s">
        <v>465</v>
      </c>
      <c r="P134" s="170" t="s">
        <v>917</v>
      </c>
      <c r="Q134" s="170" t="s">
        <v>946</v>
      </c>
      <c r="R134" s="170" t="s">
        <v>1158</v>
      </c>
      <c r="S134" s="170" t="s">
        <v>1163</v>
      </c>
      <c r="T134" s="170" t="s">
        <v>1168</v>
      </c>
      <c r="U134" s="170" t="s">
        <v>1178</v>
      </c>
      <c r="V134" s="170" t="s">
        <v>1183</v>
      </c>
      <c r="W134" s="170" t="s">
        <v>1188</v>
      </c>
      <c r="X134" s="170" t="s">
        <v>1203</v>
      </c>
      <c r="Y134" s="170" t="s">
        <v>1213</v>
      </c>
      <c r="Z134" s="170" t="s">
        <v>1223</v>
      </c>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4403</v>
      </c>
      <c r="B135" s="154" t="s">
        <v>4510</v>
      </c>
      <c r="C135" s="155" t="s">
        <v>4516</v>
      </c>
      <c r="D135" s="158" t="s">
        <v>4517</v>
      </c>
      <c r="E135" s="161" t="s">
        <v>4518</v>
      </c>
      <c r="F135" s="164" t="s">
        <v>4184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4403</v>
      </c>
      <c r="B136" s="154" t="s">
        <v>4510</v>
      </c>
      <c r="C136" s="155" t="s">
        <v>4519</v>
      </c>
      <c r="D136" s="158" t="s">
        <v>4520</v>
      </c>
      <c r="E136" s="161" t="s">
        <v>4521</v>
      </c>
      <c r="F136" s="164" t="s">
        <v>4180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4403</v>
      </c>
      <c r="B137" s="154" t="s">
        <v>4510</v>
      </c>
      <c r="C137" s="155" t="s">
        <v>4522</v>
      </c>
      <c r="D137" s="158" t="s">
        <v>4523</v>
      </c>
      <c r="E137" s="161" t="s">
        <v>4524</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4403</v>
      </c>
      <c r="B138" s="153" t="s">
        <v>3820</v>
      </c>
      <c r="C138" s="151" t="s">
        <v>4525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4403</v>
      </c>
      <c r="B139" s="154" t="s">
        <v>3820</v>
      </c>
      <c r="C139" s="155" t="s">
        <v>4526</v>
      </c>
      <c r="D139" s="158" t="s">
        <v>4527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4403</v>
      </c>
      <c r="B140" s="154" t="s">
        <v>3820</v>
      </c>
      <c r="C140" s="155" t="s">
        <v>4528</v>
      </c>
      <c r="D140" s="158" t="s">
        <v>4529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4403</v>
      </c>
      <c r="B141" s="153" t="s">
        <v>4530</v>
      </c>
      <c r="C141" s="151" t="s">
        <v>4531</v>
      </c>
      <c r="D141" s="157" t="s">
        <v>4532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4403</v>
      </c>
      <c r="B142" s="154" t="s">
        <v>4530</v>
      </c>
      <c r="C142" s="155" t="s">
        <v>4533</v>
      </c>
      <c r="D142" s="158" t="s">
        <v>4534</v>
      </c>
      <c r="E142" s="161" t="s">
        <v>4535</v>
      </c>
      <c r="F142" s="164" t="s">
        <v>4180</v>
      </c>
      <c r="G142" s="167">
        <f>IF(COUNTIF(H142:AU142,"&lt;&gt;")=0,"",SUMPRODUCT(((Recommendations[ImplStatus]="Implemented")+(Recommendations[ImplStatus]="Compensated"))*ISNUMBER(MATCH(Recommendations[Id],H142:AU142,0)))/COUNTIF(H142:AU142,"&lt;&gt;"))</f>
        <v>0</v>
      </c>
      <c r="H142" s="170" t="s">
        <v>33</v>
      </c>
      <c r="I142" s="170" t="s">
        <v>39</v>
      </c>
      <c r="J142" s="170" t="s">
        <v>49</v>
      </c>
      <c r="K142" s="170" t="s">
        <v>69</v>
      </c>
      <c r="L142" s="170" t="s">
        <v>79</v>
      </c>
      <c r="M142" s="170" t="s">
        <v>114</v>
      </c>
      <c r="N142" s="170" t="s">
        <v>119</v>
      </c>
      <c r="O142" s="170" t="s">
        <v>123</v>
      </c>
      <c r="P142" s="170" t="s">
        <v>127</v>
      </c>
      <c r="Q142" s="170" t="s">
        <v>131</v>
      </c>
      <c r="R142" s="170" t="s">
        <v>135</v>
      </c>
      <c r="S142" s="170" t="s">
        <v>182</v>
      </c>
      <c r="T142" s="170" t="s">
        <v>192</v>
      </c>
      <c r="U142" s="170" t="s">
        <v>266</v>
      </c>
      <c r="V142" s="170" t="s">
        <v>271</v>
      </c>
      <c r="W142" s="170" t="s">
        <v>301</v>
      </c>
      <c r="X142" s="170" t="s">
        <v>306</v>
      </c>
      <c r="Y142" s="170" t="s">
        <v>311</v>
      </c>
      <c r="Z142" s="170" t="s">
        <v>316</v>
      </c>
      <c r="AA142" s="170" t="s">
        <v>331</v>
      </c>
      <c r="AB142" s="170" t="s">
        <v>346</v>
      </c>
      <c r="AC142" s="170" t="s">
        <v>366</v>
      </c>
      <c r="AD142" s="170" t="s">
        <v>411</v>
      </c>
      <c r="AE142" s="170" t="s">
        <v>421</v>
      </c>
      <c r="AF142" s="170" t="s">
        <v>426</v>
      </c>
      <c r="AG142" s="170" t="s">
        <v>451</v>
      </c>
      <c r="AH142" s="170" t="s">
        <v>456</v>
      </c>
      <c r="AI142" s="170" t="s">
        <v>490</v>
      </c>
      <c r="AJ142" s="170" t="s">
        <v>589</v>
      </c>
      <c r="AK142" s="170" t="s">
        <v>613</v>
      </c>
      <c r="AL142" s="170" t="s">
        <v>618</v>
      </c>
      <c r="AM142" s="170" t="s">
        <v>633</v>
      </c>
      <c r="AN142" s="170" t="s">
        <v>638</v>
      </c>
      <c r="AO142" s="170" t="s">
        <v>653</v>
      </c>
      <c r="AP142" s="170" t="s">
        <v>698</v>
      </c>
      <c r="AQ142" s="170" t="s">
        <v>733</v>
      </c>
      <c r="AR142" s="170" t="s">
        <v>773</v>
      </c>
      <c r="AS142" s="170" t="s">
        <v>778</v>
      </c>
      <c r="AT142" s="170" t="s">
        <v>788</v>
      </c>
      <c r="AU142" s="184" t="s">
        <v>843</v>
      </c>
    </row>
    <row r="143" spans="1:47" ht="60" customHeight="1" x14ac:dyDescent="0.35">
      <c r="A143" s="180" t="s">
        <v>4403</v>
      </c>
      <c r="B143" s="154" t="s">
        <v>4530</v>
      </c>
      <c r="C143" s="155" t="s">
        <v>4536</v>
      </c>
      <c r="D143" s="158" t="s">
        <v>4537</v>
      </c>
      <c r="E143" s="161" t="s">
        <v>4538</v>
      </c>
      <c r="F143" s="164" t="s">
        <v>4180</v>
      </c>
      <c r="G143" s="167">
        <f>IF(COUNTIF(H143:AU143,"&lt;&gt;")=0,"",SUMPRODUCT(((Recommendations[ImplStatus]="Implemented")+(Recommendations[ImplStatus]="Compensated"))*ISNUMBER(MATCH(Recommendations[Id],H143:AU143,0)))/COUNTIF(H143:AU143,"&lt;&gt;"))</f>
        <v>0</v>
      </c>
      <c r="H143" s="170" t="s">
        <v>376</v>
      </c>
      <c r="I143" s="170" t="s">
        <v>738</v>
      </c>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4403</v>
      </c>
      <c r="B144" s="154" t="s">
        <v>4530</v>
      </c>
      <c r="C144" s="155" t="s">
        <v>4539</v>
      </c>
      <c r="D144" s="158" t="s">
        <v>4540</v>
      </c>
      <c r="E144" s="161" t="s">
        <v>4541</v>
      </c>
      <c r="F144" s="164" t="s">
        <v>4184</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4403</v>
      </c>
      <c r="B145" s="154" t="s">
        <v>4530</v>
      </c>
      <c r="C145" s="155" t="s">
        <v>4542</v>
      </c>
      <c r="D145" s="158" t="s">
        <v>4543</v>
      </c>
      <c r="E145" s="161" t="s">
        <v>4544</v>
      </c>
      <c r="F145" s="164" t="s">
        <v>4180</v>
      </c>
      <c r="G145" s="167">
        <f>IF(COUNTIF(H145:AU145,"&lt;&gt;")=0,"",SUMPRODUCT(((Recommendations[ImplStatus]="Implemented")+(Recommendations[ImplStatus]="Compensated"))*ISNUMBER(MATCH(Recommendations[Id],H145:AU145,0)))/COUNTIF(H145:AU145,"&lt;&gt;"))</f>
        <v>0</v>
      </c>
      <c r="H145" s="170" t="s">
        <v>94</v>
      </c>
      <c r="I145" s="170" t="s">
        <v>99</v>
      </c>
      <c r="J145" s="170" t="s">
        <v>104</v>
      </c>
      <c r="K145" s="170" t="s">
        <v>109</v>
      </c>
      <c r="L145" s="170" t="s">
        <v>167</v>
      </c>
      <c r="M145" s="170" t="s">
        <v>217</v>
      </c>
      <c r="N145" s="170" t="s">
        <v>222</v>
      </c>
      <c r="O145" s="170" t="s">
        <v>227</v>
      </c>
      <c r="P145" s="170" t="s">
        <v>431</v>
      </c>
      <c r="Q145" s="170" t="s">
        <v>436</v>
      </c>
      <c r="R145" s="170" t="s">
        <v>446</v>
      </c>
      <c r="S145" s="170" t="s">
        <v>480</v>
      </c>
      <c r="T145" s="170" t="s">
        <v>495</v>
      </c>
      <c r="U145" s="170" t="s">
        <v>500</v>
      </c>
      <c r="V145" s="170" t="s">
        <v>521</v>
      </c>
      <c r="W145" s="170" t="s">
        <v>531</v>
      </c>
      <c r="X145" s="170" t="s">
        <v>536</v>
      </c>
      <c r="Y145" s="170" t="s">
        <v>541</v>
      </c>
      <c r="Z145" s="170" t="s">
        <v>561</v>
      </c>
      <c r="AA145" s="170" t="s">
        <v>658</v>
      </c>
      <c r="AB145" s="170" t="s">
        <v>663</v>
      </c>
      <c r="AC145" s="170" t="s">
        <v>673</v>
      </c>
      <c r="AD145" s="170" t="s">
        <v>703</v>
      </c>
      <c r="AE145" s="170" t="s">
        <v>713</v>
      </c>
      <c r="AF145" s="170" t="s">
        <v>743</v>
      </c>
      <c r="AG145" s="170" t="s">
        <v>748</v>
      </c>
      <c r="AH145" s="170" t="s">
        <v>768</v>
      </c>
      <c r="AI145" s="170" t="s">
        <v>793</v>
      </c>
      <c r="AJ145" s="170" t="s">
        <v>815</v>
      </c>
      <c r="AK145" s="170" t="s">
        <v>820</v>
      </c>
      <c r="AL145" s="170" t="s">
        <v>830</v>
      </c>
      <c r="AM145" s="170" t="s">
        <v>883</v>
      </c>
      <c r="AN145" s="170" t="s">
        <v>981</v>
      </c>
      <c r="AO145" s="170" t="s">
        <v>990</v>
      </c>
      <c r="AP145" s="170" t="s">
        <v>1020</v>
      </c>
      <c r="AQ145" s="170" t="s">
        <v>1108</v>
      </c>
      <c r="AR145" s="170" t="s">
        <v>1118</v>
      </c>
      <c r="AS145" s="170" t="s">
        <v>1218</v>
      </c>
      <c r="AT145" s="170" t="s">
        <v>1278</v>
      </c>
      <c r="AU145" s="184" t="s">
        <v>1344</v>
      </c>
    </row>
    <row r="146" spans="1:47" ht="60" customHeight="1" x14ac:dyDescent="0.35">
      <c r="A146" s="180" t="s">
        <v>4403</v>
      </c>
      <c r="B146" s="154" t="s">
        <v>4530</v>
      </c>
      <c r="C146" s="155" t="s">
        <v>4545</v>
      </c>
      <c r="D146" s="158" t="s">
        <v>4546</v>
      </c>
      <c r="E146" s="161" t="s">
        <v>4547</v>
      </c>
      <c r="F146" s="164" t="s">
        <v>4180</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4403</v>
      </c>
      <c r="B147" s="154" t="s">
        <v>4530</v>
      </c>
      <c r="C147" s="155" t="s">
        <v>4548</v>
      </c>
      <c r="D147" s="158" t="s">
        <v>4549</v>
      </c>
      <c r="E147" s="161" t="s">
        <v>4550</v>
      </c>
      <c r="F147" s="164" t="s">
        <v>4180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4403</v>
      </c>
      <c r="B148" s="153" t="s">
        <v>4551</v>
      </c>
      <c r="C148" s="151" t="s">
        <v>4552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4403</v>
      </c>
      <c r="B149" s="154" t="s">
        <v>4551</v>
      </c>
      <c r="C149" s="155" t="s">
        <v>4553</v>
      </c>
      <c r="D149" s="158" t="s">
        <v>4554</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4403</v>
      </c>
      <c r="B150" s="154" t="s">
        <v>4551</v>
      </c>
      <c r="C150" s="155" t="s">
        <v>4555</v>
      </c>
      <c r="D150" s="158" t="s">
        <v>4556</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4403</v>
      </c>
      <c r="B151" s="154" t="s">
        <v>4551</v>
      </c>
      <c r="C151" s="155" t="s">
        <v>4557</v>
      </c>
      <c r="D151" s="158" t="s">
        <v>4558</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4403</v>
      </c>
      <c r="B152" s="154" t="s">
        <v>4551</v>
      </c>
      <c r="C152" s="155" t="s">
        <v>4559</v>
      </c>
      <c r="D152" s="158" t="s">
        <v>4560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4403</v>
      </c>
      <c r="B153" s="154" t="s">
        <v>4551</v>
      </c>
      <c r="C153" s="155" t="s">
        <v>4561</v>
      </c>
      <c r="D153" s="158" t="s">
        <v>4562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4563</v>
      </c>
      <c r="B154" s="152" t="s">
        <v>21</v>
      </c>
      <c r="C154" s="150" t="s">
        <v>4564</v>
      </c>
      <c r="D154" s="156" t="s">
        <v>4565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4563</v>
      </c>
      <c r="B155" s="153" t="s">
        <v>4566</v>
      </c>
      <c r="C155" s="151" t="s">
        <v>4567</v>
      </c>
      <c r="D155" s="157" t="s">
        <v>4568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4563</v>
      </c>
      <c r="B156" s="154" t="s">
        <v>4566</v>
      </c>
      <c r="C156" s="155" t="s">
        <v>4569</v>
      </c>
      <c r="D156" s="158" t="s">
        <v>4570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4563</v>
      </c>
      <c r="B157" s="154" t="s">
        <v>4566</v>
      </c>
      <c r="C157" s="155" t="s">
        <v>4571</v>
      </c>
      <c r="D157" s="158" t="s">
        <v>4572</v>
      </c>
      <c r="E157" s="161" t="s">
        <v>4573</v>
      </c>
      <c r="F157" s="164" t="s">
        <v>4180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4563</v>
      </c>
      <c r="B158" s="154" t="s">
        <v>4566</v>
      </c>
      <c r="C158" s="155" t="s">
        <v>4574</v>
      </c>
      <c r="D158" s="158" t="s">
        <v>4575</v>
      </c>
      <c r="E158" s="161" t="s">
        <v>4576</v>
      </c>
      <c r="F158" s="164" t="s">
        <v>4180</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4563</v>
      </c>
      <c r="B159" s="154" t="s">
        <v>4566</v>
      </c>
      <c r="C159" s="155" t="s">
        <v>4577</v>
      </c>
      <c r="D159" s="158" t="s">
        <v>4578</v>
      </c>
      <c r="E159" s="161" t="s">
        <v>4579</v>
      </c>
      <c r="F159" s="164" t="s">
        <v>4180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4563</v>
      </c>
      <c r="B160" s="154" t="s">
        <v>4566</v>
      </c>
      <c r="C160" s="155" t="s">
        <v>4580</v>
      </c>
      <c r="D160" s="158" t="s">
        <v>4581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4563</v>
      </c>
      <c r="B161" s="154" t="s">
        <v>4566</v>
      </c>
      <c r="C161" s="155" t="s">
        <v>4582</v>
      </c>
      <c r="D161" s="158" t="s">
        <v>4583</v>
      </c>
      <c r="E161" s="161" t="s">
        <v>4584</v>
      </c>
      <c r="F161" s="164" t="s">
        <v>4180</v>
      </c>
      <c r="G161" s="167">
        <f>IF(COUNTIF(H161:AU161,"&lt;&gt;")=0,"",SUMPRODUCT(((Recommendations[ImplStatus]="Implemented")+(Recommendations[ImplStatus]="Compensated"))*ISNUMBER(MATCH(Recommendations[Id],H161:AU161,0)))/COUNTIF(H161:AU161,"&lt;&gt;"))</f>
        <v>0</v>
      </c>
      <c r="H161" s="170" t="s">
        <v>381</v>
      </c>
      <c r="I161" s="170" t="s">
        <v>386</v>
      </c>
      <c r="J161" s="170" t="s">
        <v>546</v>
      </c>
      <c r="K161" s="170" t="s">
        <v>718</v>
      </c>
      <c r="L161" s="170" t="s">
        <v>1099</v>
      </c>
      <c r="M161" s="170" t="s">
        <v>1113</v>
      </c>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4563</v>
      </c>
      <c r="B162" s="154" t="s">
        <v>4566</v>
      </c>
      <c r="C162" s="155" t="s">
        <v>4585</v>
      </c>
      <c r="D162" s="158" t="s">
        <v>4586</v>
      </c>
      <c r="E162" s="161" t="s">
        <v>4587</v>
      </c>
      <c r="F162" s="164" t="s">
        <v>4180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4563</v>
      </c>
      <c r="B163" s="154" t="s">
        <v>4566</v>
      </c>
      <c r="C163" s="155" t="s">
        <v>4588</v>
      </c>
      <c r="D163" s="158" t="s">
        <v>4589</v>
      </c>
      <c r="E163" s="161" t="s">
        <v>4590</v>
      </c>
      <c r="F163" s="164" t="s">
        <v>4180</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4563</v>
      </c>
      <c r="B164" s="153" t="s">
        <v>3984</v>
      </c>
      <c r="C164" s="151" t="s">
        <v>4591</v>
      </c>
      <c r="D164" s="157" t="s">
        <v>4592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4563</v>
      </c>
      <c r="B165" s="154" t="s">
        <v>3984</v>
      </c>
      <c r="C165" s="155" t="s">
        <v>4593</v>
      </c>
      <c r="D165" s="158" t="s">
        <v>4594</v>
      </c>
      <c r="E165" s="161" t="s">
        <v>4595</v>
      </c>
      <c r="F165" s="164" t="s">
        <v>4180</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4563</v>
      </c>
      <c r="B166" s="154" t="s">
        <v>3984</v>
      </c>
      <c r="C166" s="155" t="s">
        <v>4596</v>
      </c>
      <c r="D166" s="158" t="s">
        <v>4597</v>
      </c>
      <c r="E166" s="161" t="s">
        <v>4598</v>
      </c>
      <c r="F166" s="164" t="s">
        <v>4180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4563</v>
      </c>
      <c r="B167" s="154" t="s">
        <v>3984</v>
      </c>
      <c r="C167" s="155" t="s">
        <v>4599</v>
      </c>
      <c r="D167" s="158" t="s">
        <v>4600</v>
      </c>
      <c r="E167" s="161" t="s">
        <v>4601</v>
      </c>
      <c r="F167" s="164" t="s">
        <v>4180</v>
      </c>
      <c r="G167" s="167">
        <f>IF(COUNTIF(H167:AU167,"&lt;&gt;")=0,"",SUMPRODUCT(((Recommendations[ImplStatus]="Implemented")+(Recommendations[ImplStatus]="Compensated"))*ISNUMBER(MATCH(Recommendations[Id],H167:AU167,0)))/COUNTIF(H167:AU167,"&lt;&gt;"))</f>
        <v>0</v>
      </c>
      <c r="H167" s="170" t="s">
        <v>500</v>
      </c>
      <c r="I167" s="170" t="s">
        <v>541</v>
      </c>
      <c r="J167" s="170" t="s">
        <v>551</v>
      </c>
      <c r="K167" s="170" t="s">
        <v>556</v>
      </c>
      <c r="L167" s="170" t="s">
        <v>648</v>
      </c>
      <c r="M167" s="170" t="s">
        <v>658</v>
      </c>
      <c r="N167" s="170" t="s">
        <v>663</v>
      </c>
      <c r="O167" s="170" t="s">
        <v>678</v>
      </c>
      <c r="P167" s="170" t="s">
        <v>703</v>
      </c>
      <c r="Q167" s="170" t="s">
        <v>830</v>
      </c>
      <c r="R167" s="170" t="s">
        <v>1354</v>
      </c>
      <c r="S167" s="170" t="s">
        <v>1512</v>
      </c>
      <c r="T167" s="170" t="s">
        <v>1640</v>
      </c>
      <c r="U167" s="170" t="s">
        <v>1766</v>
      </c>
      <c r="V167" s="170" t="s">
        <v>1899</v>
      </c>
      <c r="W167" s="170" t="s">
        <v>2036</v>
      </c>
      <c r="X167" s="170" t="s">
        <v>2125</v>
      </c>
      <c r="Y167" s="170" t="s">
        <v>2180</v>
      </c>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4563</v>
      </c>
      <c r="B168" s="154" t="s">
        <v>3984</v>
      </c>
      <c r="C168" s="155" t="s">
        <v>4602</v>
      </c>
      <c r="D168" s="158" t="s">
        <v>4603</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4563</v>
      </c>
      <c r="B169" s="154" t="s">
        <v>3984</v>
      </c>
      <c r="C169" s="155" t="s">
        <v>4604</v>
      </c>
      <c r="D169" s="158" t="s">
        <v>4605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4563</v>
      </c>
      <c r="B170" s="154" t="s">
        <v>3984</v>
      </c>
      <c r="C170" s="155" t="s">
        <v>4606</v>
      </c>
      <c r="D170" s="158" t="s">
        <v>4607</v>
      </c>
      <c r="E170" s="161" t="s">
        <v>4608</v>
      </c>
      <c r="F170" s="164" t="s">
        <v>4194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4563</v>
      </c>
      <c r="B171" s="154" t="s">
        <v>3984</v>
      </c>
      <c r="C171" s="155" t="s">
        <v>4609</v>
      </c>
      <c r="D171" s="158" t="s">
        <v>4610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4563</v>
      </c>
      <c r="B172" s="154" t="s">
        <v>3984</v>
      </c>
      <c r="C172" s="155" t="s">
        <v>4611</v>
      </c>
      <c r="D172" s="158" t="s">
        <v>4612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4563</v>
      </c>
      <c r="B173" s="154" t="s">
        <v>3984</v>
      </c>
      <c r="C173" s="155" t="s">
        <v>4613</v>
      </c>
      <c r="D173" s="158" t="s">
        <v>4614</v>
      </c>
      <c r="E173" s="161" t="s">
        <v>4615</v>
      </c>
      <c r="F173" s="164" t="s">
        <v>4180</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4563</v>
      </c>
      <c r="B174" s="153" t="s">
        <v>4616</v>
      </c>
      <c r="C174" s="151" t="s">
        <v>4617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4563</v>
      </c>
      <c r="B175" s="154" t="s">
        <v>4616</v>
      </c>
      <c r="C175" s="155" t="s">
        <v>4618</v>
      </c>
      <c r="D175" s="158" t="s">
        <v>4619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4563</v>
      </c>
      <c r="B176" s="154" t="s">
        <v>4616</v>
      </c>
      <c r="C176" s="155" t="s">
        <v>4620</v>
      </c>
      <c r="D176" s="158" t="s">
        <v>4621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4563</v>
      </c>
      <c r="B177" s="154" t="s">
        <v>4616</v>
      </c>
      <c r="C177" s="155" t="s">
        <v>4622</v>
      </c>
      <c r="D177" s="158" t="s">
        <v>4623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4563</v>
      </c>
      <c r="B178" s="154" t="s">
        <v>4616</v>
      </c>
      <c r="C178" s="155" t="s">
        <v>4624</v>
      </c>
      <c r="D178" s="158" t="s">
        <v>4625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4563</v>
      </c>
      <c r="B179" s="154" t="s">
        <v>4616</v>
      </c>
      <c r="C179" s="155" t="s">
        <v>4626</v>
      </c>
      <c r="D179" s="158" t="s">
        <v>4627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4628</v>
      </c>
      <c r="B180" s="152" t="s">
        <v>21</v>
      </c>
      <c r="C180" s="150" t="s">
        <v>4629</v>
      </c>
      <c r="D180" s="156" t="s">
        <v>4630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4628</v>
      </c>
      <c r="B181" s="153" t="s">
        <v>4631</v>
      </c>
      <c r="C181" s="151" t="s">
        <v>4632</v>
      </c>
      <c r="D181" s="157" t="s">
        <v>4633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4628</v>
      </c>
      <c r="B182" s="154" t="s">
        <v>4631</v>
      </c>
      <c r="C182" s="155" t="s">
        <v>4634</v>
      </c>
      <c r="D182" s="158" t="s">
        <v>4635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4628</v>
      </c>
      <c r="B183" s="154" t="s">
        <v>4631</v>
      </c>
      <c r="C183" s="155" t="s">
        <v>4636</v>
      </c>
      <c r="D183" s="158" t="s">
        <v>4637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4628</v>
      </c>
      <c r="B184" s="154" t="s">
        <v>4631</v>
      </c>
      <c r="C184" s="155" t="s">
        <v>4638</v>
      </c>
      <c r="D184" s="158" t="s">
        <v>4639</v>
      </c>
      <c r="E184" s="161" t="s">
        <v>4640</v>
      </c>
      <c r="F184" s="164" t="s">
        <v>4180</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4628</v>
      </c>
      <c r="B185" s="154" t="s">
        <v>4631</v>
      </c>
      <c r="C185" s="155" t="s">
        <v>4641</v>
      </c>
      <c r="D185" s="158" t="s">
        <v>4642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4628</v>
      </c>
      <c r="B186" s="154" t="s">
        <v>4631</v>
      </c>
      <c r="C186" s="155" t="s">
        <v>4643</v>
      </c>
      <c r="D186" s="158" t="s">
        <v>4644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4628</v>
      </c>
      <c r="B187" s="154" t="s">
        <v>4631</v>
      </c>
      <c r="C187" s="155" t="s">
        <v>4645</v>
      </c>
      <c r="D187" s="158" t="s">
        <v>4646</v>
      </c>
      <c r="E187" s="161" t="s">
        <v>4647</v>
      </c>
      <c r="F187" s="164" t="s">
        <v>4180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4628</v>
      </c>
      <c r="B188" s="154" t="s">
        <v>4631</v>
      </c>
      <c r="C188" s="155" t="s">
        <v>4648</v>
      </c>
      <c r="D188" s="158" t="s">
        <v>4649</v>
      </c>
      <c r="E188" s="161" t="s">
        <v>4650</v>
      </c>
      <c r="F188" s="164" t="s">
        <v>4180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4628</v>
      </c>
      <c r="B189" s="154" t="s">
        <v>4631</v>
      </c>
      <c r="C189" s="155" t="s">
        <v>4651</v>
      </c>
      <c r="D189" s="158" t="s">
        <v>4652</v>
      </c>
      <c r="E189" s="161" t="s">
        <v>4653</v>
      </c>
      <c r="F189" s="164" t="s">
        <v>4180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4628</v>
      </c>
      <c r="B190" s="153" t="s">
        <v>4654</v>
      </c>
      <c r="C190" s="151" t="s">
        <v>4655</v>
      </c>
      <c r="D190" s="157" t="s">
        <v>4656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4628</v>
      </c>
      <c r="B191" s="154" t="s">
        <v>4654</v>
      </c>
      <c r="C191" s="155" t="s">
        <v>4657</v>
      </c>
      <c r="D191" s="158" t="s">
        <v>4658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4628</v>
      </c>
      <c r="B192" s="154" t="s">
        <v>4654</v>
      </c>
      <c r="C192" s="155" t="s">
        <v>4659</v>
      </c>
      <c r="D192" s="158" t="s">
        <v>4660</v>
      </c>
      <c r="E192" s="161" t="s">
        <v>4661</v>
      </c>
      <c r="F192" s="164" t="s">
        <v>4184</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4628</v>
      </c>
      <c r="B193" s="154" t="s">
        <v>4654</v>
      </c>
      <c r="C193" s="155" t="s">
        <v>4662</v>
      </c>
      <c r="D193" s="158" t="s">
        <v>4663</v>
      </c>
      <c r="E193" s="161" t="s">
        <v>4664</v>
      </c>
      <c r="F193" s="164" t="s">
        <v>4184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4628</v>
      </c>
      <c r="B194" s="154" t="s">
        <v>4654</v>
      </c>
      <c r="C194" s="155" t="s">
        <v>4665</v>
      </c>
      <c r="D194" s="158" t="s">
        <v>4666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4628</v>
      </c>
      <c r="B195" s="154" t="s">
        <v>4654</v>
      </c>
      <c r="C195" s="155" t="s">
        <v>4667</v>
      </c>
      <c r="D195" s="158" t="s">
        <v>4668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4628</v>
      </c>
      <c r="B196" s="153" t="s">
        <v>4669</v>
      </c>
      <c r="C196" s="151" t="s">
        <v>4670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4628</v>
      </c>
      <c r="B197" s="154" t="s">
        <v>4669</v>
      </c>
      <c r="C197" s="155" t="s">
        <v>4671</v>
      </c>
      <c r="D197" s="158" t="s">
        <v>4672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4628</v>
      </c>
      <c r="B198" s="154" t="s">
        <v>4669</v>
      </c>
      <c r="C198" s="155" t="s">
        <v>4673</v>
      </c>
      <c r="D198" s="158" t="s">
        <v>4674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4628</v>
      </c>
      <c r="B199" s="153" t="s">
        <v>4675</v>
      </c>
      <c r="C199" s="151" t="s">
        <v>4676</v>
      </c>
      <c r="D199" s="157" t="s">
        <v>4677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4628</v>
      </c>
      <c r="B200" s="154" t="s">
        <v>4675</v>
      </c>
      <c r="C200" s="155" t="s">
        <v>4678</v>
      </c>
      <c r="D200" s="158" t="s">
        <v>4679</v>
      </c>
      <c r="E200" s="161" t="s">
        <v>4680</v>
      </c>
      <c r="F200" s="164" t="s">
        <v>4194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4628</v>
      </c>
      <c r="B201" s="154" t="s">
        <v>4675</v>
      </c>
      <c r="C201" s="155" t="s">
        <v>4681</v>
      </c>
      <c r="D201" s="158" t="s">
        <v>4682</v>
      </c>
      <c r="E201" s="161" t="s">
        <v>4683</v>
      </c>
      <c r="F201" s="164" t="s">
        <v>4180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4628</v>
      </c>
      <c r="B202" s="154" t="s">
        <v>4675</v>
      </c>
      <c r="C202" s="155" t="s">
        <v>4684</v>
      </c>
      <c r="D202" s="158" t="s">
        <v>4685</v>
      </c>
      <c r="E202" s="161" t="s">
        <v>4686</v>
      </c>
      <c r="F202" s="164" t="s">
        <v>4180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4628</v>
      </c>
      <c r="B203" s="154" t="s">
        <v>4675</v>
      </c>
      <c r="C203" s="155" t="s">
        <v>4687</v>
      </c>
      <c r="D203" s="158" t="s">
        <v>4688</v>
      </c>
      <c r="E203" s="161" t="s">
        <v>4689</v>
      </c>
      <c r="F203" s="164" t="s">
        <v>4180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4628</v>
      </c>
      <c r="B204" s="154" t="s">
        <v>4675</v>
      </c>
      <c r="C204" s="155" t="s">
        <v>4690</v>
      </c>
      <c r="D204" s="158" t="s">
        <v>4691</v>
      </c>
      <c r="E204" s="161" t="s">
        <v>4692</v>
      </c>
      <c r="F204" s="164" t="s">
        <v>4180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4628</v>
      </c>
      <c r="B205" s="153" t="s">
        <v>4693</v>
      </c>
      <c r="C205" s="151" t="s">
        <v>4694</v>
      </c>
      <c r="D205" s="157" t="s">
        <v>4695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4628</v>
      </c>
      <c r="B206" s="154" t="s">
        <v>4693</v>
      </c>
      <c r="C206" s="155" t="s">
        <v>4696</v>
      </c>
      <c r="D206" s="158" t="s">
        <v>4697</v>
      </c>
      <c r="E206" s="161" t="s">
        <v>4698</v>
      </c>
      <c r="F206" s="164" t="s">
        <v>4184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4628</v>
      </c>
      <c r="B207" s="154" t="s">
        <v>4693</v>
      </c>
      <c r="C207" s="155" t="s">
        <v>4699</v>
      </c>
      <c r="D207" s="158" t="s">
        <v>4700</v>
      </c>
      <c r="E207" s="161" t="s">
        <v>4701</v>
      </c>
      <c r="F207" s="164" t="s">
        <v>4184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4628</v>
      </c>
      <c r="B208" s="154" t="s">
        <v>4693</v>
      </c>
      <c r="C208" s="155" t="s">
        <v>4702</v>
      </c>
      <c r="D208" s="158" t="s">
        <v>4703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4628</v>
      </c>
      <c r="B209" s="153" t="s">
        <v>4704</v>
      </c>
      <c r="C209" s="151" t="s">
        <v>4705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4628</v>
      </c>
      <c r="B210" s="154" t="s">
        <v>4704</v>
      </c>
      <c r="C210" s="155" t="s">
        <v>4706</v>
      </c>
      <c r="D210" s="158" t="s">
        <v>4707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4708</v>
      </c>
      <c r="B211" s="152" t="s">
        <v>21</v>
      </c>
      <c r="C211" s="150" t="s">
        <v>4709</v>
      </c>
      <c r="D211" s="156" t="s">
        <v>4710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4708</v>
      </c>
      <c r="B212" s="153" t="s">
        <v>4711</v>
      </c>
      <c r="C212" s="151" t="s">
        <v>4712</v>
      </c>
      <c r="D212" s="157" t="s">
        <v>4713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4708</v>
      </c>
      <c r="B213" s="154" t="s">
        <v>4711</v>
      </c>
      <c r="C213" s="155" t="s">
        <v>4714</v>
      </c>
      <c r="D213" s="158" t="s">
        <v>4715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4708</v>
      </c>
      <c r="B214" s="154" t="s">
        <v>4711</v>
      </c>
      <c r="C214" s="155" t="s">
        <v>4716</v>
      </c>
      <c r="D214" s="158" t="s">
        <v>4717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4708</v>
      </c>
      <c r="B215" s="154" t="s">
        <v>4711</v>
      </c>
      <c r="C215" s="155" t="s">
        <v>4718</v>
      </c>
      <c r="D215" s="158" t="s">
        <v>4719</v>
      </c>
      <c r="E215" s="161" t="s">
        <v>4720</v>
      </c>
      <c r="F215" s="164" t="s">
        <v>4184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4708</v>
      </c>
      <c r="B216" s="154" t="s">
        <v>4711</v>
      </c>
      <c r="C216" s="155" t="s">
        <v>4721</v>
      </c>
      <c r="D216" s="158" t="s">
        <v>4722</v>
      </c>
      <c r="E216" s="161" t="s">
        <v>4723</v>
      </c>
      <c r="F216" s="164" t="s">
        <v>4180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4708</v>
      </c>
      <c r="B217" s="153" t="s">
        <v>4669</v>
      </c>
      <c r="C217" s="151" t="s">
        <v>4724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4708</v>
      </c>
      <c r="B218" s="154" t="s">
        <v>4669</v>
      </c>
      <c r="C218" s="155" t="s">
        <v>4725</v>
      </c>
      <c r="D218" s="158" t="s">
        <v>4726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4708</v>
      </c>
      <c r="B219" s="154" t="s">
        <v>4669</v>
      </c>
      <c r="C219" s="155" t="s">
        <v>4727</v>
      </c>
      <c r="D219" s="158" t="s">
        <v>4728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4708</v>
      </c>
      <c r="B220" s="153" t="s">
        <v>4729</v>
      </c>
      <c r="C220" s="151" t="s">
        <v>4730</v>
      </c>
      <c r="D220" s="157" t="s">
        <v>4731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4708</v>
      </c>
      <c r="B221" s="154" t="s">
        <v>4729</v>
      </c>
      <c r="C221" s="155" t="s">
        <v>4732</v>
      </c>
      <c r="D221" s="158" t="s">
        <v>4733</v>
      </c>
      <c r="E221" s="161" t="s">
        <v>4734</v>
      </c>
      <c r="F221" s="164" t="s">
        <v>4180</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4708</v>
      </c>
      <c r="B222" s="154" t="s">
        <v>4729</v>
      </c>
      <c r="C222" s="155" t="s">
        <v>4735</v>
      </c>
      <c r="D222" s="158" t="s">
        <v>4736</v>
      </c>
      <c r="E222" s="161" t="s">
        <v>4737</v>
      </c>
      <c r="F222" s="164" t="s">
        <v>4180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4708</v>
      </c>
      <c r="B223" s="154" t="s">
        <v>4729</v>
      </c>
      <c r="C223" s="155" t="s">
        <v>4738</v>
      </c>
      <c r="D223" s="158" t="s">
        <v>4739</v>
      </c>
      <c r="E223" s="161" t="s">
        <v>4740</v>
      </c>
      <c r="F223" s="164" t="s">
        <v>4180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4708</v>
      </c>
      <c r="B224" s="154" t="s">
        <v>4729</v>
      </c>
      <c r="C224" s="155" t="s">
        <v>4741</v>
      </c>
      <c r="D224" s="158" t="s">
        <v>4742</v>
      </c>
      <c r="E224" s="161" t="s">
        <v>4743</v>
      </c>
      <c r="F224" s="164" t="s">
        <v>4180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4708</v>
      </c>
      <c r="B225" s="154" t="s">
        <v>4729</v>
      </c>
      <c r="C225" s="155" t="s">
        <v>4744</v>
      </c>
      <c r="D225" s="158" t="s">
        <v>4745</v>
      </c>
      <c r="E225" s="161" t="s">
        <v>4746</v>
      </c>
      <c r="F225" s="164" t="s">
        <v>4180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4708</v>
      </c>
      <c r="B226" s="171" t="s">
        <v>4729</v>
      </c>
      <c r="C226" s="172" t="s">
        <v>4747</v>
      </c>
      <c r="D226" s="173" t="s">
        <v>4748</v>
      </c>
      <c r="E226" s="174" t="s">
        <v>4749</v>
      </c>
      <c r="F226" s="175" t="s">
        <v>4180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2276</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IFERROR(INDEX('Recommendations'!$H$2:$H$487, MATCH(H2,'Recommendations'!$A$2:$A$487,0))="Implemented", FALSE))</xm:f>
            <x14:dxf>
              <font>
                <color rgb="FF000000"/>
              </font>
              <fill>
                <patternFill>
                  <bgColor rgb="FF3C7D22"/>
                </patternFill>
              </fill>
            </x14:dxf>
          </x14:cfRule>
          <x14:cfRule type="expression" priority="2" id="{00000000-000E-0000-0700-000002000000}">
            <xm:f>AND(H2&lt;&gt;"", IFERROR(INDEX('Recommendations'!$H$2:$H$487, MATCH(H2,'Recommendations'!$A$2:$A$487,0))="Compensated", FALSE))</xm:f>
            <x14:dxf>
              <font>
                <color rgb="FF000000"/>
              </font>
              <fill>
                <patternFill>
                  <bgColor rgb="FFC6E0B4"/>
                </patternFill>
              </fill>
            </x14:dxf>
          </x14:cfRule>
          <x14:cfRule type="expression" priority="3" id="{00000000-000E-0000-0700-000003000000}">
            <xm:f>AND(H2&lt;&gt;"", IFERROR(INDEX('Recommendations'!$H$2:$H$487, MATCH(H2,'Recommendations'!$A$2:$A$487,0))="Testing", FALSE))</xm:f>
            <x14:dxf>
              <font>
                <color rgb="FF000000"/>
              </font>
              <fill>
                <patternFill>
                  <bgColor rgb="FFFFC000"/>
                </patternFill>
              </fill>
            </x14:dxf>
          </x14:cfRule>
          <x14:cfRule type="expression" priority="4" id="{00000000-000E-0000-0700-000004000000}">
            <xm:f>AND(H2&lt;&gt;"", IFERROR(INDEX('Recommendations'!$H$2:$H$487, MATCH(H2,'Recommendations'!$A$2:$A$487,0))="Failed", FALSE))</xm:f>
            <x14:dxf>
              <font>
                <color rgb="FF000000"/>
              </font>
              <fill>
                <patternFill>
                  <bgColor rgb="FFD82891"/>
                </patternFill>
              </fill>
            </x14:dxf>
          </x14:cfRule>
          <x14:cfRule type="expression" priority="5" id="{00000000-000E-0000-0700-000005000000}">
            <xm:f>AND(H2&lt;&gt;"", IFERROR(INDEX('Recommendations'!$H$2:$H$487, MATCH(H2,'Recommendations'!$A$2:$A$487,0))="Risk Accepted", FALSE))</xm:f>
            <x14:dxf>
              <font>
                <color rgb="FF000000"/>
              </font>
              <fill>
                <patternFill>
                  <bgColor rgb="FFD9D9D9"/>
                </patternFill>
              </fill>
            </x14:dxf>
          </x14:cfRule>
          <x14:cfRule type="expression" priority="6" id="{00000000-000E-0000-0700-000006000000}">
            <xm:f>AND(H2&lt;&gt;"", IFERROR(INDEX('Recommendations'!$H$2:$H$487, MATCH(H2,'Recommendations'!$A$2:$A$487,0))="N/A",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4167</v>
      </c>
      <c r="B1" s="210" t="s">
        <v>4750</v>
      </c>
      <c r="C1" s="210" t="s">
        <v>4751</v>
      </c>
      <c r="D1" s="210" t="s">
        <v>4752</v>
      </c>
      <c r="E1" s="210" t="s">
        <v>3476</v>
      </c>
      <c r="F1" s="210" t="s">
        <v>2535</v>
      </c>
      <c r="G1" s="210" t="s">
        <v>2536</v>
      </c>
      <c r="H1" s="210" t="s">
        <v>2537</v>
      </c>
      <c r="I1" s="210" t="s">
        <v>2538</v>
      </c>
      <c r="J1" s="210" t="s">
        <v>2539</v>
      </c>
      <c r="K1" s="210" t="s">
        <v>2540</v>
      </c>
      <c r="L1" s="210" t="s">
        <v>2541</v>
      </c>
      <c r="M1" s="210" t="s">
        <v>2542</v>
      </c>
      <c r="N1" s="210" t="s">
        <v>2543</v>
      </c>
      <c r="O1" s="210" t="s">
        <v>2544</v>
      </c>
      <c r="P1" s="210" t="s">
        <v>2545</v>
      </c>
      <c r="Q1" s="210" t="s">
        <v>2546</v>
      </c>
      <c r="R1" s="210" t="s">
        <v>2547</v>
      </c>
      <c r="S1" s="210" t="s">
        <v>2548</v>
      </c>
      <c r="T1" s="210" t="s">
        <v>2549</v>
      </c>
      <c r="U1" s="210" t="s">
        <v>2550</v>
      </c>
      <c r="V1" s="210" t="s">
        <v>2551</v>
      </c>
      <c r="W1" s="210" t="s">
        <v>2552</v>
      </c>
      <c r="X1" s="210" t="s">
        <v>2553</v>
      </c>
      <c r="Y1" s="210" t="s">
        <v>2554</v>
      </c>
      <c r="Z1" s="210" t="s">
        <v>2555</v>
      </c>
      <c r="AA1" s="210" t="s">
        <v>2556</v>
      </c>
      <c r="AB1" s="210" t="s">
        <v>2557</v>
      </c>
      <c r="AC1" s="210" t="s">
        <v>2558</v>
      </c>
      <c r="AD1" s="210" t="s">
        <v>2559</v>
      </c>
      <c r="AE1" s="210" t="s">
        <v>2560</v>
      </c>
      <c r="AF1" s="210" t="s">
        <v>2561</v>
      </c>
      <c r="AG1" s="210" t="s">
        <v>2562</v>
      </c>
      <c r="AH1" s="210" t="s">
        <v>2563</v>
      </c>
      <c r="AI1" s="210" t="s">
        <v>2564</v>
      </c>
      <c r="AJ1" s="210" t="s">
        <v>2565</v>
      </c>
      <c r="AK1" s="210" t="s">
        <v>2566</v>
      </c>
      <c r="AL1" s="210" t="s">
        <v>2567</v>
      </c>
      <c r="AM1" s="210" t="s">
        <v>2568</v>
      </c>
      <c r="AN1" s="210" t="s">
        <v>2569</v>
      </c>
      <c r="AO1" s="210" t="s">
        <v>2570</v>
      </c>
      <c r="AP1" s="210" t="s">
        <v>2571</v>
      </c>
      <c r="AQ1" s="210" t="s">
        <v>2572</v>
      </c>
      <c r="AR1" s="210" t="s">
        <v>2573</v>
      </c>
      <c r="AS1" s="210" t="s">
        <v>2574</v>
      </c>
      <c r="AT1" s="211" t="s">
        <v>2575</v>
      </c>
    </row>
    <row r="2" spans="1:46" ht="60" customHeight="1" outlineLevel="1" x14ac:dyDescent="0.35">
      <c r="A2" s="203" t="s">
        <v>2376</v>
      </c>
      <c r="B2" s="189" t="s">
        <v>4753</v>
      </c>
      <c r="C2" s="189"/>
      <c r="D2" s="192" t="s">
        <v>4754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2376</v>
      </c>
      <c r="B3" s="190" t="s">
        <v>4753</v>
      </c>
      <c r="C3" s="191" t="s">
        <v>4755</v>
      </c>
      <c r="D3" s="193" t="s">
        <v>4756</v>
      </c>
      <c r="E3" s="193" t="s">
        <v>4757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2376</v>
      </c>
      <c r="B4" s="190" t="s">
        <v>4753</v>
      </c>
      <c r="C4" s="191" t="s">
        <v>4758</v>
      </c>
      <c r="D4" s="193" t="s">
        <v>4759</v>
      </c>
      <c r="E4" s="193" t="s">
        <v>4760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2376</v>
      </c>
      <c r="B5" s="190" t="s">
        <v>4753</v>
      </c>
      <c r="C5" s="191" t="s">
        <v>4761</v>
      </c>
      <c r="D5" s="193" t="s">
        <v>4762</v>
      </c>
      <c r="E5" s="193" t="s">
        <v>4763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2376</v>
      </c>
      <c r="B6" s="190" t="s">
        <v>4753</v>
      </c>
      <c r="C6" s="191" t="s">
        <v>4764</v>
      </c>
      <c r="D6" s="193" t="s">
        <v>4765</v>
      </c>
      <c r="E6" s="193" t="s">
        <v>4766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2376</v>
      </c>
      <c r="B7" s="190" t="s">
        <v>4753</v>
      </c>
      <c r="C7" s="191" t="s">
        <v>4767</v>
      </c>
      <c r="D7" s="193" t="s">
        <v>4768</v>
      </c>
      <c r="E7" s="193" t="s">
        <v>4769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2376</v>
      </c>
      <c r="B8" s="190" t="s">
        <v>4753</v>
      </c>
      <c r="C8" s="191" t="s">
        <v>4770</v>
      </c>
      <c r="D8" s="193" t="s">
        <v>4771</v>
      </c>
      <c r="E8" s="193" t="s">
        <v>4772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2376</v>
      </c>
      <c r="B9" s="190" t="s">
        <v>4753</v>
      </c>
      <c r="C9" s="191" t="s">
        <v>4773</v>
      </c>
      <c r="D9" s="193" t="s">
        <v>4774</v>
      </c>
      <c r="E9" s="193" t="s">
        <v>4775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2376</v>
      </c>
      <c r="B10" s="190" t="s">
        <v>4753</v>
      </c>
      <c r="C10" s="191" t="s">
        <v>4776</v>
      </c>
      <c r="D10" s="193" t="s">
        <v>4777</v>
      </c>
      <c r="E10" s="193" t="s">
        <v>4778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2376</v>
      </c>
      <c r="B11" s="190" t="s">
        <v>4753</v>
      </c>
      <c r="C11" s="191" t="s">
        <v>4779</v>
      </c>
      <c r="D11" s="193" t="s">
        <v>4780</v>
      </c>
      <c r="E11" s="193" t="s">
        <v>4781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2376</v>
      </c>
      <c r="B12" s="190" t="s">
        <v>4753</v>
      </c>
      <c r="C12" s="191" t="s">
        <v>4782</v>
      </c>
      <c r="D12" s="193" t="s">
        <v>4783</v>
      </c>
      <c r="E12" s="193" t="s">
        <v>4784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2376</v>
      </c>
      <c r="B13" s="190" t="s">
        <v>4753</v>
      </c>
      <c r="C13" s="191" t="s">
        <v>4785</v>
      </c>
      <c r="D13" s="193" t="s">
        <v>4786</v>
      </c>
      <c r="E13" s="193" t="s">
        <v>4787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2376</v>
      </c>
      <c r="B14" s="190" t="s">
        <v>4753</v>
      </c>
      <c r="C14" s="191" t="s">
        <v>4788</v>
      </c>
      <c r="D14" s="193" t="s">
        <v>4789</v>
      </c>
      <c r="E14" s="193" t="s">
        <v>4790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2376</v>
      </c>
      <c r="B15" s="190" t="s">
        <v>4753</v>
      </c>
      <c r="C15" s="191" t="s">
        <v>4791</v>
      </c>
      <c r="D15" s="193" t="s">
        <v>4792</v>
      </c>
      <c r="E15" s="193" t="s">
        <v>4793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2376</v>
      </c>
      <c r="B16" s="190" t="s">
        <v>4753</v>
      </c>
      <c r="C16" s="191" t="s">
        <v>4794</v>
      </c>
      <c r="D16" s="193" t="s">
        <v>4795</v>
      </c>
      <c r="E16" s="193" t="s">
        <v>4796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2376</v>
      </c>
      <c r="B17" s="190" t="s">
        <v>4753</v>
      </c>
      <c r="C17" s="191" t="s">
        <v>4797</v>
      </c>
      <c r="D17" s="193" t="s">
        <v>4798</v>
      </c>
      <c r="E17" s="193" t="s">
        <v>4799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2376</v>
      </c>
      <c r="B18" s="190" t="s">
        <v>4753</v>
      </c>
      <c r="C18" s="191" t="s">
        <v>4800</v>
      </c>
      <c r="D18" s="193" t="s">
        <v>4801</v>
      </c>
      <c r="E18" s="193" t="s">
        <v>4802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2376</v>
      </c>
      <c r="B19" s="189" t="s">
        <v>4803</v>
      </c>
      <c r="C19" s="189"/>
      <c r="D19" s="192" t="s">
        <v>4804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2376</v>
      </c>
      <c r="B20" s="190" t="s">
        <v>4803</v>
      </c>
      <c r="C20" s="191" t="s">
        <v>4805</v>
      </c>
      <c r="D20" s="193" t="s">
        <v>4806</v>
      </c>
      <c r="E20" s="193" t="s">
        <v>4807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2376</v>
      </c>
      <c r="B21" s="190" t="s">
        <v>4803</v>
      </c>
      <c r="C21" s="191" t="s">
        <v>4808</v>
      </c>
      <c r="D21" s="193" t="s">
        <v>4809</v>
      </c>
      <c r="E21" s="193" t="s">
        <v>4810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2376</v>
      </c>
      <c r="B22" s="190" t="s">
        <v>4803</v>
      </c>
      <c r="C22" s="191" t="s">
        <v>4811</v>
      </c>
      <c r="D22" s="193" t="s">
        <v>4812</v>
      </c>
      <c r="E22" s="193" t="s">
        <v>4813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2376</v>
      </c>
      <c r="B23" s="190" t="s">
        <v>4803</v>
      </c>
      <c r="C23" s="191" t="s">
        <v>4814</v>
      </c>
      <c r="D23" s="193" t="s">
        <v>4815</v>
      </c>
      <c r="E23" s="193" t="s">
        <v>4816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2376</v>
      </c>
      <c r="B24" s="190" t="s">
        <v>4803</v>
      </c>
      <c r="C24" s="191" t="s">
        <v>4817</v>
      </c>
      <c r="D24" s="193" t="s">
        <v>4818</v>
      </c>
      <c r="E24" s="193" t="s">
        <v>4819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2376</v>
      </c>
      <c r="B25" s="190" t="s">
        <v>4803</v>
      </c>
      <c r="C25" s="191" t="s">
        <v>4820</v>
      </c>
      <c r="D25" s="193" t="s">
        <v>4821</v>
      </c>
      <c r="E25" s="193" t="s">
        <v>4822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2376</v>
      </c>
      <c r="B26" s="190" t="s">
        <v>4803</v>
      </c>
      <c r="C26" s="191" t="s">
        <v>4823</v>
      </c>
      <c r="D26" s="193" t="s">
        <v>4824</v>
      </c>
      <c r="E26" s="193" t="s">
        <v>4825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2376</v>
      </c>
      <c r="B27" s="190" t="s">
        <v>4803</v>
      </c>
      <c r="C27" s="191" t="s">
        <v>4826</v>
      </c>
      <c r="D27" s="193" t="s">
        <v>4827</v>
      </c>
      <c r="E27" s="193" t="s">
        <v>4828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2376</v>
      </c>
      <c r="B28" s="190" t="s">
        <v>4803</v>
      </c>
      <c r="C28" s="191" t="s">
        <v>4829</v>
      </c>
      <c r="D28" s="193" t="s">
        <v>4830</v>
      </c>
      <c r="E28" s="193" t="s">
        <v>4831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2376</v>
      </c>
      <c r="B29" s="190" t="s">
        <v>4803</v>
      </c>
      <c r="C29" s="191" t="s">
        <v>4832</v>
      </c>
      <c r="D29" s="193" t="s">
        <v>4833</v>
      </c>
      <c r="E29" s="193" t="s">
        <v>4834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2376</v>
      </c>
      <c r="B30" s="190" t="s">
        <v>4803</v>
      </c>
      <c r="C30" s="191" t="s">
        <v>4835</v>
      </c>
      <c r="D30" s="193" t="s">
        <v>4836</v>
      </c>
      <c r="E30" s="193" t="s">
        <v>4837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2376</v>
      </c>
      <c r="B31" s="190" t="s">
        <v>4803</v>
      </c>
      <c r="C31" s="191" t="s">
        <v>4838</v>
      </c>
      <c r="D31" s="193" t="s">
        <v>4839</v>
      </c>
      <c r="E31" s="193" t="s">
        <v>4840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4841</v>
      </c>
      <c r="B32" s="189"/>
      <c r="C32" s="189"/>
      <c r="D32" s="192" t="s">
        <v>4842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4841</v>
      </c>
      <c r="B33" s="190"/>
      <c r="C33" s="191" t="s">
        <v>4843</v>
      </c>
      <c r="D33" s="193" t="s">
        <v>4844</v>
      </c>
      <c r="E33" s="193" t="s">
        <v>4845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4841</v>
      </c>
      <c r="B34" s="190"/>
      <c r="C34" s="191" t="s">
        <v>4846</v>
      </c>
      <c r="D34" s="193" t="s">
        <v>4847</v>
      </c>
      <c r="E34" s="193" t="s">
        <v>4848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4841</v>
      </c>
      <c r="B35" s="190"/>
      <c r="C35" s="191" t="s">
        <v>4849</v>
      </c>
      <c r="D35" s="193" t="s">
        <v>4850</v>
      </c>
      <c r="E35" s="193" t="s">
        <v>4851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4841</v>
      </c>
      <c r="B36" s="189" t="s">
        <v>4852</v>
      </c>
      <c r="C36" s="189"/>
      <c r="D36" s="192" t="s">
        <v>4853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4841</v>
      </c>
      <c r="B37" s="190" t="s">
        <v>4852</v>
      </c>
      <c r="C37" s="191" t="s">
        <v>4854</v>
      </c>
      <c r="D37" s="193" t="s">
        <v>4855</v>
      </c>
      <c r="E37" s="193" t="s">
        <v>4856</v>
      </c>
      <c r="F37" s="195">
        <f>IF(COUNTIF(G37:AT37,"&lt;&gt;")=0,"",SUMPRODUCT(((Recommendations[ImplStatus]="Implemented")+(Recommendations[ImplStatus]="Compensated"))*ISNUMBER(MATCH(Recommendations[Id],G37:AT37,0)))/COUNTIF(G37:AT37,"&lt;&gt;"))</f>
        <v>0</v>
      </c>
      <c r="G37" s="197" t="s">
        <v>465</v>
      </c>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4841</v>
      </c>
      <c r="B38" s="190" t="s">
        <v>4852</v>
      </c>
      <c r="C38" s="191" t="s">
        <v>4857</v>
      </c>
      <c r="D38" s="193" t="s">
        <v>4858</v>
      </c>
      <c r="E38" s="193" t="s">
        <v>4859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4841</v>
      </c>
      <c r="B39" s="190" t="s">
        <v>4852</v>
      </c>
      <c r="C39" s="191" t="s">
        <v>4860</v>
      </c>
      <c r="D39" s="193" t="s">
        <v>4861</v>
      </c>
      <c r="E39" s="193" t="s">
        <v>4862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4841</v>
      </c>
      <c r="B40" s="190" t="s">
        <v>4852</v>
      </c>
      <c r="C40" s="191" t="s">
        <v>4863</v>
      </c>
      <c r="D40" s="193" t="s">
        <v>4864</v>
      </c>
      <c r="E40" s="193" t="s">
        <v>4865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4841</v>
      </c>
      <c r="B41" s="190" t="s">
        <v>4852</v>
      </c>
      <c r="C41" s="191" t="s">
        <v>4866</v>
      </c>
      <c r="D41" s="193" t="s">
        <v>4867</v>
      </c>
      <c r="E41" s="193" t="s">
        <v>4868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4841</v>
      </c>
      <c r="B42" s="190" t="s">
        <v>4852</v>
      </c>
      <c r="C42" s="191" t="s">
        <v>4869</v>
      </c>
      <c r="D42" s="193" t="s">
        <v>4870</v>
      </c>
      <c r="E42" s="193" t="s">
        <v>4871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4841</v>
      </c>
      <c r="B43" s="190" t="s">
        <v>4852</v>
      </c>
      <c r="C43" s="191" t="s">
        <v>4872</v>
      </c>
      <c r="D43" s="193" t="s">
        <v>4873</v>
      </c>
      <c r="E43" s="193" t="s">
        <v>4874</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4841</v>
      </c>
      <c r="B44" s="190" t="s">
        <v>4852</v>
      </c>
      <c r="C44" s="191" t="s">
        <v>4875</v>
      </c>
      <c r="D44" s="193" t="s">
        <v>4876</v>
      </c>
      <c r="E44" s="193" t="s">
        <v>4877</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4841</v>
      </c>
      <c r="B45" s="190" t="s">
        <v>4852</v>
      </c>
      <c r="C45" s="191" t="s">
        <v>4878</v>
      </c>
      <c r="D45" s="193" t="s">
        <v>4879</v>
      </c>
      <c r="E45" s="193" t="s">
        <v>4880</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4841</v>
      </c>
      <c r="B46" s="190" t="s">
        <v>4852</v>
      </c>
      <c r="C46" s="191" t="s">
        <v>4881</v>
      </c>
      <c r="D46" s="193" t="s">
        <v>4882</v>
      </c>
      <c r="E46" s="193" t="s">
        <v>4883</v>
      </c>
      <c r="F46" s="195">
        <f>IF(COUNTIF(G46:AT46,"&lt;&gt;")=0,"",SUMPRODUCT(((Recommendations[ImplStatus]="Implemented")+(Recommendations[ImplStatus]="Compensated"))*ISNUMBER(MATCH(Recommendations[Id],G46:AT46,0)))/COUNTIF(G46:AT46,"&lt;&gt;"))</f>
        <v>0</v>
      </c>
      <c r="G46" s="197" t="s">
        <v>341</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4841</v>
      </c>
      <c r="B47" s="190" t="s">
        <v>4852</v>
      </c>
      <c r="C47" s="191" t="s">
        <v>4884</v>
      </c>
      <c r="D47" s="193" t="s">
        <v>4885</v>
      </c>
      <c r="E47" s="193" t="s">
        <v>4886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4841</v>
      </c>
      <c r="B48" s="190" t="s">
        <v>4852</v>
      </c>
      <c r="C48" s="191" t="s">
        <v>4887</v>
      </c>
      <c r="D48" s="193" t="s">
        <v>4888</v>
      </c>
      <c r="E48" s="193" t="s">
        <v>4889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4841</v>
      </c>
      <c r="B49" s="190" t="s">
        <v>4852</v>
      </c>
      <c r="C49" s="191" t="s">
        <v>4890</v>
      </c>
      <c r="D49" s="193" t="s">
        <v>4891</v>
      </c>
      <c r="E49" s="193" t="s">
        <v>4892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4841</v>
      </c>
      <c r="B50" s="190" t="s">
        <v>4852</v>
      </c>
      <c r="C50" s="191" t="s">
        <v>4893</v>
      </c>
      <c r="D50" s="193" t="s">
        <v>4894</v>
      </c>
      <c r="E50" s="193" t="s">
        <v>4895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4841</v>
      </c>
      <c r="B51" s="189" t="s">
        <v>4896</v>
      </c>
      <c r="C51" s="189"/>
      <c r="D51" s="192" t="s">
        <v>4897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4841</v>
      </c>
      <c r="B52" s="190" t="s">
        <v>4896</v>
      </c>
      <c r="C52" s="191" t="s">
        <v>4898</v>
      </c>
      <c r="D52" s="193" t="s">
        <v>4899</v>
      </c>
      <c r="E52" s="193" t="s">
        <v>4900</v>
      </c>
      <c r="F52" s="195">
        <f>IF(COUNTIF(G52:AT52,"&lt;&gt;")=0,"",SUMPRODUCT(((Recommendations[ImplStatus]="Implemented")+(Recommendations[ImplStatus]="Compensated"))*ISNUMBER(MATCH(Recommendations[Id],G52:AT52,0)))/COUNTIF(G52:AT52,"&lt;&gt;"))</f>
        <v>0</v>
      </c>
      <c r="G52" s="197" t="s">
        <v>79</v>
      </c>
      <c r="H52" s="197" t="s">
        <v>182</v>
      </c>
      <c r="I52" s="197" t="s">
        <v>192</v>
      </c>
      <c r="J52" s="197" t="s">
        <v>266</v>
      </c>
      <c r="K52" s="197" t="s">
        <v>271</v>
      </c>
      <c r="L52" s="197" t="s">
        <v>301</v>
      </c>
      <c r="M52" s="197" t="s">
        <v>311</v>
      </c>
      <c r="N52" s="197" t="s">
        <v>316</v>
      </c>
      <c r="O52" s="197" t="s">
        <v>411</v>
      </c>
      <c r="P52" s="197" t="s">
        <v>421</v>
      </c>
      <c r="Q52" s="197" t="s">
        <v>426</v>
      </c>
      <c r="R52" s="197" t="s">
        <v>589</v>
      </c>
      <c r="S52" s="197" t="s">
        <v>778</v>
      </c>
      <c r="T52" s="197" t="s">
        <v>853</v>
      </c>
      <c r="U52" s="197" t="s">
        <v>858</v>
      </c>
      <c r="V52" s="197" t="s">
        <v>863</v>
      </c>
      <c r="W52" s="197" t="s">
        <v>873</v>
      </c>
      <c r="X52" s="197" t="s">
        <v>902</v>
      </c>
      <c r="Y52" s="197" t="s">
        <v>1153</v>
      </c>
      <c r="Z52" s="197" t="s">
        <v>1323</v>
      </c>
      <c r="AA52" s="197" t="s">
        <v>1429</v>
      </c>
      <c r="AB52" s="197" t="s">
        <v>1444</v>
      </c>
      <c r="AC52" s="197" t="s">
        <v>1454</v>
      </c>
      <c r="AD52" s="197" t="s">
        <v>1459</v>
      </c>
      <c r="AE52" s="197" t="s">
        <v>1464</v>
      </c>
      <c r="AF52" s="197" t="s">
        <v>1484</v>
      </c>
      <c r="AG52" s="197" t="s">
        <v>1489</v>
      </c>
      <c r="AH52" s="197" t="s">
        <v>1577</v>
      </c>
      <c r="AI52" s="197" t="s">
        <v>1594</v>
      </c>
      <c r="AJ52" s="197" t="s">
        <v>1602</v>
      </c>
      <c r="AK52" s="197" t="s">
        <v>1604</v>
      </c>
      <c r="AL52" s="197" t="s">
        <v>1606</v>
      </c>
      <c r="AM52" s="197" t="s">
        <v>1619</v>
      </c>
      <c r="AN52" s="197" t="s">
        <v>1621</v>
      </c>
      <c r="AO52" s="197" t="s">
        <v>1704</v>
      </c>
      <c r="AP52" s="197" t="s">
        <v>1720</v>
      </c>
      <c r="AQ52" s="197" t="s">
        <v>1728</v>
      </c>
      <c r="AR52" s="197" t="s">
        <v>1730</v>
      </c>
      <c r="AS52" s="197" t="s">
        <v>1732</v>
      </c>
      <c r="AT52" s="207" t="s">
        <v>1745</v>
      </c>
    </row>
    <row r="53" spans="1:46" ht="60" customHeight="1" x14ac:dyDescent="0.35">
      <c r="A53" s="204" t="s">
        <v>4841</v>
      </c>
      <c r="B53" s="190" t="s">
        <v>4896</v>
      </c>
      <c r="C53" s="191" t="s">
        <v>4901</v>
      </c>
      <c r="D53" s="193" t="s">
        <v>4902</v>
      </c>
      <c r="E53" s="193" t="s">
        <v>4903</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4841</v>
      </c>
      <c r="B54" s="190" t="s">
        <v>4896</v>
      </c>
      <c r="C54" s="191" t="s">
        <v>4904</v>
      </c>
      <c r="D54" s="193" t="s">
        <v>4905</v>
      </c>
      <c r="E54" s="193" t="s">
        <v>4906</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4841</v>
      </c>
      <c r="B55" s="190" t="s">
        <v>4896</v>
      </c>
      <c r="C55" s="191" t="s">
        <v>4907</v>
      </c>
      <c r="D55" s="193" t="s">
        <v>4908</v>
      </c>
      <c r="E55" s="193" t="s">
        <v>4909</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4841</v>
      </c>
      <c r="B56" s="190" t="s">
        <v>4896</v>
      </c>
      <c r="C56" s="191" t="s">
        <v>4910</v>
      </c>
      <c r="D56" s="193" t="s">
        <v>4911</v>
      </c>
      <c r="E56" s="193" t="s">
        <v>4912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4841</v>
      </c>
      <c r="B57" s="190" t="s">
        <v>4896</v>
      </c>
      <c r="C57" s="191" t="s">
        <v>4913</v>
      </c>
      <c r="D57" s="193" t="s">
        <v>4914</v>
      </c>
      <c r="E57" s="193" t="s">
        <v>4915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4841</v>
      </c>
      <c r="B58" s="190" t="s">
        <v>4896</v>
      </c>
      <c r="C58" s="191" t="s">
        <v>4916</v>
      </c>
      <c r="D58" s="193" t="s">
        <v>4917</v>
      </c>
      <c r="E58" s="193" t="s">
        <v>4918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4841</v>
      </c>
      <c r="B59" s="190" t="s">
        <v>4896</v>
      </c>
      <c r="C59" s="191" t="s">
        <v>4919</v>
      </c>
      <c r="D59" s="193" t="s">
        <v>4920</v>
      </c>
      <c r="E59" s="193" t="s">
        <v>4921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4841</v>
      </c>
      <c r="B60" s="190" t="s">
        <v>4922</v>
      </c>
      <c r="C60" s="191" t="s">
        <v>4923</v>
      </c>
      <c r="D60" s="193" t="s">
        <v>4924</v>
      </c>
      <c r="E60" s="193" t="s">
        <v>4925</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4841</v>
      </c>
      <c r="B61" s="190" t="s">
        <v>4922</v>
      </c>
      <c r="C61" s="191" t="s">
        <v>4926</v>
      </c>
      <c r="D61" s="193" t="s">
        <v>4927</v>
      </c>
      <c r="E61" s="193" t="s">
        <v>4928</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4841</v>
      </c>
      <c r="B62" s="189" t="s">
        <v>4929</v>
      </c>
      <c r="C62" s="189"/>
      <c r="D62" s="192" t="s">
        <v>4930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4841</v>
      </c>
      <c r="B63" s="190" t="s">
        <v>4929</v>
      </c>
      <c r="C63" s="191" t="s">
        <v>4931</v>
      </c>
      <c r="D63" s="193" t="s">
        <v>4932</v>
      </c>
      <c r="E63" s="193" t="s">
        <v>4933</v>
      </c>
      <c r="F63" s="195">
        <f>IF(COUNTIF(G63:AT63,"&lt;&gt;")=0,"",SUMPRODUCT(((Recommendations[ImplStatus]="Implemented")+(Recommendations[ImplStatus]="Compensated"))*ISNUMBER(MATCH(Recommendations[Id],G63:AT63,0)))/COUNTIF(G63:AT63,"&lt;&gt;"))</f>
        <v>0</v>
      </c>
      <c r="G63" s="197" t="s">
        <v>376</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4841</v>
      </c>
      <c r="B64" s="190" t="s">
        <v>4929</v>
      </c>
      <c r="C64" s="191" t="s">
        <v>4934</v>
      </c>
      <c r="D64" s="193" t="s">
        <v>4935</v>
      </c>
      <c r="E64" s="193" t="s">
        <v>4936</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4841</v>
      </c>
      <c r="B65" s="190" t="s">
        <v>4929</v>
      </c>
      <c r="C65" s="191" t="s">
        <v>4937</v>
      </c>
      <c r="D65" s="193" t="s">
        <v>4938</v>
      </c>
      <c r="E65" s="193" t="s">
        <v>4939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4841</v>
      </c>
      <c r="B66" s="190" t="s">
        <v>4929</v>
      </c>
      <c r="C66" s="191" t="s">
        <v>4940</v>
      </c>
      <c r="D66" s="193" t="s">
        <v>4941</v>
      </c>
      <c r="E66" s="193" t="s">
        <v>4942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4841</v>
      </c>
      <c r="B67" s="190" t="s">
        <v>4929</v>
      </c>
      <c r="C67" s="191" t="s">
        <v>4943</v>
      </c>
      <c r="D67" s="193" t="s">
        <v>4944</v>
      </c>
      <c r="E67" s="193" t="s">
        <v>4945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4841</v>
      </c>
      <c r="B68" s="190" t="s">
        <v>4929</v>
      </c>
      <c r="C68" s="191" t="s">
        <v>4946</v>
      </c>
      <c r="D68" s="193" t="s">
        <v>4947</v>
      </c>
      <c r="E68" s="193" t="s">
        <v>4948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4841</v>
      </c>
      <c r="B69" s="190" t="s">
        <v>4929</v>
      </c>
      <c r="C69" s="191" t="s">
        <v>4949</v>
      </c>
      <c r="D69" s="193" t="s">
        <v>4950</v>
      </c>
      <c r="E69" s="193" t="s">
        <v>4951</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4841</v>
      </c>
      <c r="B70" s="190" t="s">
        <v>4929</v>
      </c>
      <c r="C70" s="191" t="s">
        <v>4952</v>
      </c>
      <c r="D70" s="193" t="s">
        <v>4953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4841</v>
      </c>
      <c r="B71" s="190" t="s">
        <v>4929</v>
      </c>
      <c r="C71" s="191" t="s">
        <v>4954</v>
      </c>
      <c r="D71" s="193" t="s">
        <v>4955</v>
      </c>
      <c r="E71" s="193" t="s">
        <v>4956</v>
      </c>
      <c r="F71" s="195">
        <f>IF(COUNTIF(G71:AT71,"&lt;&gt;")=0,"",SUMPRODUCT(((Recommendations[ImplStatus]="Implemented")+(Recommendations[ImplStatus]="Compensated"))*ISNUMBER(MATCH(Recommendations[Id],G71:AT71,0)))/COUNTIF(G71:AT71,"&lt;&gt;"))</f>
        <v>0</v>
      </c>
      <c r="G71" s="197" t="s">
        <v>376</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4841</v>
      </c>
      <c r="B72" s="190" t="s">
        <v>4929</v>
      </c>
      <c r="C72" s="191" t="s">
        <v>4957</v>
      </c>
      <c r="D72" s="193" t="s">
        <v>4958</v>
      </c>
      <c r="E72" s="193" t="s">
        <v>4959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4841</v>
      </c>
      <c r="B73" s="190" t="s">
        <v>4929</v>
      </c>
      <c r="C73" s="191" t="s">
        <v>4960</v>
      </c>
      <c r="D73" s="193" t="s">
        <v>4961</v>
      </c>
      <c r="E73" s="193" t="s">
        <v>4962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4841</v>
      </c>
      <c r="B74" s="190" t="s">
        <v>4929</v>
      </c>
      <c r="C74" s="191" t="s">
        <v>4963</v>
      </c>
      <c r="D74" s="193" t="s">
        <v>4964</v>
      </c>
      <c r="E74" s="193" t="s">
        <v>4965</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4841</v>
      </c>
      <c r="B75" s="190" t="s">
        <v>4929</v>
      </c>
      <c r="C75" s="191" t="s">
        <v>4966</v>
      </c>
      <c r="D75" s="193" t="s">
        <v>4967</v>
      </c>
      <c r="E75" s="193" t="s">
        <v>4968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4841</v>
      </c>
      <c r="B76" s="190" t="s">
        <v>4929</v>
      </c>
      <c r="C76" s="191" t="s">
        <v>4969</v>
      </c>
      <c r="D76" s="193" t="s">
        <v>4970</v>
      </c>
      <c r="E76" s="193" t="s">
        <v>4971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4841</v>
      </c>
      <c r="B77" s="190" t="s">
        <v>4929</v>
      </c>
      <c r="C77" s="191" t="s">
        <v>4972</v>
      </c>
      <c r="D77" s="193" t="s">
        <v>4973</v>
      </c>
      <c r="E77" s="193" t="s">
        <v>4974</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4841</v>
      </c>
      <c r="B78" s="190" t="s">
        <v>4929</v>
      </c>
      <c r="C78" s="191" t="s">
        <v>4975</v>
      </c>
      <c r="D78" s="193" t="s">
        <v>4976</v>
      </c>
      <c r="E78" s="193" t="s">
        <v>4977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4841</v>
      </c>
      <c r="B79" s="189" t="s">
        <v>4929</v>
      </c>
      <c r="C79" s="189"/>
      <c r="D79" s="192" t="s">
        <v>4978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4979</v>
      </c>
      <c r="B80" s="190"/>
      <c r="C80" s="191" t="s">
        <v>4980</v>
      </c>
      <c r="D80" s="193" t="s">
        <v>4981</v>
      </c>
      <c r="E80" s="193" t="s">
        <v>4982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4979</v>
      </c>
      <c r="B81" s="190"/>
      <c r="C81" s="191" t="s">
        <v>4983</v>
      </c>
      <c r="D81" s="193" t="s">
        <v>4984</v>
      </c>
      <c r="E81" s="193" t="s">
        <v>4985</v>
      </c>
      <c r="F81" s="195">
        <f>IF(COUNTIF(G81:AT81,"&lt;&gt;")=0,"",SUMPRODUCT(((Recommendations[ImplStatus]="Implemented")+(Recommendations[ImplStatus]="Compensated"))*ISNUMBER(MATCH(Recommendations[Id],G81:AT81,0)))/COUNTIF(G81:AT81,"&lt;&gt;"))</f>
        <v>0</v>
      </c>
      <c r="G81" s="197" t="s">
        <v>187</v>
      </c>
      <c r="H81" s="197" t="s">
        <v>1030</v>
      </c>
      <c r="I81" s="197" t="s">
        <v>1208</v>
      </c>
      <c r="J81" s="197" t="s">
        <v>1298</v>
      </c>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4979</v>
      </c>
      <c r="B82" s="190"/>
      <c r="C82" s="191" t="s">
        <v>4986</v>
      </c>
      <c r="D82" s="193" t="s">
        <v>4987</v>
      </c>
      <c r="E82" s="193" t="s">
        <v>4988</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4979</v>
      </c>
      <c r="B83" s="190"/>
      <c r="C83" s="191" t="s">
        <v>4989</v>
      </c>
      <c r="D83" s="193" t="s">
        <v>4990</v>
      </c>
      <c r="E83" s="193" t="s">
        <v>4991</v>
      </c>
      <c r="F83" s="195">
        <f>IF(COUNTIF(G83:AT83,"&lt;&gt;")=0,"",SUMPRODUCT(((Recommendations[ImplStatus]="Implemented")+(Recommendations[ImplStatus]="Compensated"))*ISNUMBER(MATCH(Recommendations[Id],G83:AT83,0)))/COUNTIF(G83:AT83,"&lt;&gt;"))</f>
        <v>0</v>
      </c>
      <c r="G83" s="197" t="s">
        <v>151</v>
      </c>
      <c r="H83" s="197" t="s">
        <v>1089</v>
      </c>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4979</v>
      </c>
      <c r="B84" s="189"/>
      <c r="C84" s="189"/>
      <c r="D84" s="192" t="s">
        <v>4992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4993</v>
      </c>
      <c r="B85" s="190"/>
      <c r="C85" s="191" t="s">
        <v>4994</v>
      </c>
      <c r="D85" s="193" t="s">
        <v>4995</v>
      </c>
      <c r="E85" s="193" t="s">
        <v>4996</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4993</v>
      </c>
      <c r="B86" s="190"/>
      <c r="C86" s="191" t="s">
        <v>4997</v>
      </c>
      <c r="D86" s="193" t="s">
        <v>4998</v>
      </c>
      <c r="E86" s="193" t="s">
        <v>4999</v>
      </c>
      <c r="F86" s="195">
        <f>IF(COUNTIF(G86:AT86,"&lt;&gt;")=0,"",SUMPRODUCT(((Recommendations[ImplStatus]="Implemented")+(Recommendations[ImplStatus]="Compensated"))*ISNUMBER(MATCH(Recommendations[Id],G86:AT86,0)))/COUNTIF(G86:AT86,"&lt;&gt;"))</f>
        <v>0</v>
      </c>
      <c r="G86" s="197" t="s">
        <v>1263</v>
      </c>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4993</v>
      </c>
      <c r="B87" s="190"/>
      <c r="C87" s="191" t="s">
        <v>5000</v>
      </c>
      <c r="D87" s="193" t="s">
        <v>5001</v>
      </c>
      <c r="E87" s="193" t="s">
        <v>5002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4993</v>
      </c>
      <c r="B88" s="190"/>
      <c r="C88" s="191" t="s">
        <v>5003</v>
      </c>
      <c r="D88" s="193" t="s">
        <v>5004</v>
      </c>
      <c r="E88" s="193" t="s">
        <v>5005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4993</v>
      </c>
      <c r="B89" s="190"/>
      <c r="C89" s="191" t="s">
        <v>5006</v>
      </c>
      <c r="D89" s="193" t="s">
        <v>5007</v>
      </c>
      <c r="E89" s="193" t="s">
        <v>5008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4993</v>
      </c>
      <c r="B90" s="189" t="s">
        <v>5009</v>
      </c>
      <c r="C90" s="189"/>
      <c r="D90" s="192" t="s">
        <v>5010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4993</v>
      </c>
      <c r="B91" s="190" t="s">
        <v>5009</v>
      </c>
      <c r="C91" s="191" t="s">
        <v>5011</v>
      </c>
      <c r="D91" s="193" t="s">
        <v>5012</v>
      </c>
      <c r="E91" s="193" t="s">
        <v>5013</v>
      </c>
      <c r="F91" s="195">
        <f>IF(COUNTIF(G91:AT91,"&lt;&gt;")=0,"",SUMPRODUCT(((Recommendations[ImplStatus]="Implemented")+(Recommendations[ImplStatus]="Compensated"))*ISNUMBER(MATCH(Recommendations[Id],G91:AT91,0)))/COUNTIF(G91:AT91,"&lt;&gt;"))</f>
        <v>0</v>
      </c>
      <c r="G91" s="197" t="s">
        <v>177</v>
      </c>
      <c r="H91" s="197" t="s">
        <v>603</v>
      </c>
      <c r="I91" s="197" t="s">
        <v>1045</v>
      </c>
      <c r="J91" s="197" t="s">
        <v>1074</v>
      </c>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4993</v>
      </c>
      <c r="B92" s="190" t="s">
        <v>5009</v>
      </c>
      <c r="C92" s="191" t="s">
        <v>5014</v>
      </c>
      <c r="D92" s="193" t="s">
        <v>5015</v>
      </c>
      <c r="E92" s="193" t="s">
        <v>5016</v>
      </c>
      <c r="F92" s="195">
        <f>IF(COUNTIF(G92:AT92,"&lt;&gt;")=0,"",SUMPRODUCT(((Recommendations[ImplStatus]="Implemented")+(Recommendations[ImplStatus]="Compensated"))*ISNUMBER(MATCH(Recommendations[Id],G92:AT92,0)))/COUNTIF(G92:AT92,"&lt;&gt;"))</f>
        <v>0</v>
      </c>
      <c r="G92" s="197" t="s">
        <v>172</v>
      </c>
      <c r="H92" s="197" t="s">
        <v>566</v>
      </c>
      <c r="I92" s="197" t="s">
        <v>571</v>
      </c>
      <c r="J92" s="197" t="s">
        <v>575</v>
      </c>
      <c r="K92" s="197" t="s">
        <v>608</v>
      </c>
      <c r="L92" s="197" t="s">
        <v>683</v>
      </c>
      <c r="M92" s="197" t="s">
        <v>758</v>
      </c>
      <c r="N92" s="197" t="s">
        <v>807</v>
      </c>
      <c r="O92" s="197" t="s">
        <v>971</v>
      </c>
      <c r="P92" s="197" t="s">
        <v>1040</v>
      </c>
      <c r="Q92" s="197" t="s">
        <v>1050</v>
      </c>
      <c r="R92" s="197" t="s">
        <v>1055</v>
      </c>
      <c r="S92" s="197" t="s">
        <v>1060</v>
      </c>
      <c r="T92" s="197" t="s">
        <v>1064</v>
      </c>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5009</v>
      </c>
      <c r="C93" s="191" t="s">
        <v>5017</v>
      </c>
      <c r="D93" s="193" t="s">
        <v>5018</v>
      </c>
      <c r="E93" s="193" t="s">
        <v>5019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5009</v>
      </c>
      <c r="C94" s="191" t="s">
        <v>5020</v>
      </c>
      <c r="D94" s="193" t="s">
        <v>5021</v>
      </c>
      <c r="E94" s="193" t="s">
        <v>5022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5009</v>
      </c>
      <c r="C95" s="191" t="s">
        <v>5023</v>
      </c>
      <c r="D95" s="193" t="s">
        <v>5024</v>
      </c>
      <c r="E95" s="193" t="s">
        <v>5025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5009</v>
      </c>
      <c r="C96" s="191" t="s">
        <v>5026</v>
      </c>
      <c r="D96" s="193" t="s">
        <v>5027</v>
      </c>
      <c r="E96" s="193" t="s">
        <v>5028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5009</v>
      </c>
      <c r="C97" s="191" t="s">
        <v>5029</v>
      </c>
      <c r="D97" s="193" t="s">
        <v>5030</v>
      </c>
      <c r="E97" s="193" t="s">
        <v>5031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5009</v>
      </c>
      <c r="C98" s="191" t="s">
        <v>5032</v>
      </c>
      <c r="D98" s="193" t="s">
        <v>5033</v>
      </c>
      <c r="E98" s="193" t="s">
        <v>5034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5035</v>
      </c>
      <c r="C99" s="189"/>
      <c r="D99" s="192" t="s">
        <v>5036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5035</v>
      </c>
      <c r="C100" s="191" t="s">
        <v>5037</v>
      </c>
      <c r="D100" s="193" t="s">
        <v>5038</v>
      </c>
      <c r="E100" s="193" t="s">
        <v>5039</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5035</v>
      </c>
      <c r="C101" s="191" t="s">
        <v>5040</v>
      </c>
      <c r="D101" s="193" t="s">
        <v>5041</v>
      </c>
      <c r="E101" s="193" t="s">
        <v>5042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5035</v>
      </c>
      <c r="C102" s="191" t="s">
        <v>5043</v>
      </c>
      <c r="D102" s="193" t="s">
        <v>5044</v>
      </c>
      <c r="E102" s="193" t="s">
        <v>5045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5035</v>
      </c>
      <c r="C103" s="191" t="s">
        <v>5046</v>
      </c>
      <c r="D103" s="193" t="s">
        <v>5047</v>
      </c>
      <c r="E103" s="193" t="s">
        <v>5048</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5035</v>
      </c>
      <c r="C104" s="199" t="s">
        <v>5049</v>
      </c>
      <c r="D104" s="200" t="s">
        <v>5050</v>
      </c>
      <c r="E104" s="200" t="s">
        <v>5051</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2276</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IFERROR(INDEX('Recommendations'!$H$2:$H$487, MATCH(G2,'Recommendations'!$A$2:$A$487,0))="Implemented", FALSE))</xm:f>
            <x14:dxf>
              <font>
                <color rgb="FF000000"/>
              </font>
              <fill>
                <patternFill>
                  <bgColor rgb="FF3C7D22"/>
                </patternFill>
              </fill>
            </x14:dxf>
          </x14:cfRule>
          <x14:cfRule type="expression" priority="2" id="{00000000-000E-0000-0800-000002000000}">
            <xm:f>AND(G2&lt;&gt;"", IFERROR(INDEX('Recommendations'!$H$2:$H$487, MATCH(G2,'Recommendations'!$A$2:$A$487,0))="Compensated", FALSE))</xm:f>
            <x14:dxf>
              <font>
                <color rgb="FF000000"/>
              </font>
              <fill>
                <patternFill>
                  <bgColor rgb="FFC6E0B4"/>
                </patternFill>
              </fill>
            </x14:dxf>
          </x14:cfRule>
          <x14:cfRule type="expression" priority="3" id="{00000000-000E-0000-0800-000003000000}">
            <xm:f>AND(G2&lt;&gt;"", IFERROR(INDEX('Recommendations'!$H$2:$H$487, MATCH(G2,'Recommendations'!$A$2:$A$487,0))="Testing", FALSE))</xm:f>
            <x14:dxf>
              <font>
                <color rgb="FF000000"/>
              </font>
              <fill>
                <patternFill>
                  <bgColor rgb="FFFFC000"/>
                </patternFill>
              </fill>
            </x14:dxf>
          </x14:cfRule>
          <x14:cfRule type="expression" priority="4" id="{00000000-000E-0000-0800-000004000000}">
            <xm:f>AND(G2&lt;&gt;"", IFERROR(INDEX('Recommendations'!$H$2:$H$487, MATCH(G2,'Recommendations'!$A$2:$A$487,0))="Failed", FALSE))</xm:f>
            <x14:dxf>
              <font>
                <color rgb="FF000000"/>
              </font>
              <fill>
                <patternFill>
                  <bgColor rgb="FFD82891"/>
                </patternFill>
              </fill>
            </x14:dxf>
          </x14:cfRule>
          <x14:cfRule type="expression" priority="5" id="{00000000-000E-0000-0800-000005000000}">
            <xm:f>AND(G2&lt;&gt;"", IFERROR(INDEX('Recommendations'!$H$2:$H$487, MATCH(G2,'Recommendations'!$A$2:$A$487,0))="Risk Accepted", FALSE))</xm:f>
            <x14:dxf>
              <font>
                <color rgb="FF000000"/>
              </font>
              <fill>
                <patternFill>
                  <bgColor rgb="FFD9D9D9"/>
                </patternFill>
              </fill>
            </x14:dxf>
          </x14:cfRule>
          <x14:cfRule type="expression" priority="6" id="{00000000-000E-0000-0800-000006000000}">
            <xm:f>AND(G2&lt;&gt;"", IFERROR(INDEX('Recommendations'!$H$2:$H$487, MATCH(G2,'Recommendations'!$A$2:$A$487,0))="N/A",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vSphere 8.0 Security Technical Implementation Guide - SHGIR</dc:title>
  <dc:subject>Generated on: 2026-06-08 14:54:56</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2026-06-08T13:55:07Z</dcterms:modified>
  <cp:category>DISA-STIG</cp:category>
  <cp:contentStatus>Draft</cp:contentStatus>
</cp:coreProperties>
</file>