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75F45F370BD0B5B5C76B9EFFBE557139D061432C" xr6:coauthVersionLast="47" xr6:coauthVersionMax="47" xr10:uidLastSave="{A0188074-9D45-4573-8E2C-975A4F77DD9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F147" i="3" s="1"/>
  <c r="M3" i="1"/>
  <c r="M2" i="1"/>
  <c r="R222" i="3"/>
  <c r="R221" i="3"/>
  <c r="R220" i="3"/>
  <c r="R219" i="3"/>
  <c r="R218" i="3"/>
  <c r="R217" i="3"/>
  <c r="R216" i="3"/>
  <c r="R215" i="3"/>
  <c r="R214" i="3"/>
  <c r="R213" i="3"/>
  <c r="R212" i="3"/>
  <c r="R211" i="3"/>
  <c r="R210" i="3"/>
  <c r="R209" i="3"/>
  <c r="R208" i="3"/>
  <c r="R207" i="3"/>
  <c r="R206" i="3"/>
  <c r="R205" i="3"/>
  <c r="R204" i="3"/>
  <c r="R203" i="3"/>
  <c r="O147" i="3"/>
  <c r="N147" i="3"/>
  <c r="M147" i="3"/>
  <c r="L147" i="3"/>
  <c r="K147" i="3"/>
  <c r="E147" i="3"/>
  <c r="O146" i="3"/>
  <c r="N146" i="3"/>
  <c r="M146" i="3"/>
  <c r="L146" i="3"/>
  <c r="K146" i="3"/>
  <c r="F146" i="3"/>
  <c r="E146" i="3"/>
  <c r="G146" i="3" s="1"/>
  <c r="O145" i="3"/>
  <c r="N145" i="3"/>
  <c r="M145" i="3"/>
  <c r="L145" i="3"/>
  <c r="K145" i="3"/>
  <c r="F145" i="3"/>
  <c r="E145" i="3"/>
  <c r="G145" i="3" s="1"/>
  <c r="O144" i="3"/>
  <c r="N144" i="3"/>
  <c r="M144" i="3"/>
  <c r="L144" i="3"/>
  <c r="K144" i="3"/>
  <c r="F144" i="3"/>
  <c r="E144" i="3"/>
  <c r="G144" i="3" s="1"/>
  <c r="O143" i="3"/>
  <c r="N143" i="3"/>
  <c r="M143" i="3"/>
  <c r="L143" i="3"/>
  <c r="K143" i="3"/>
  <c r="F143" i="3"/>
  <c r="E143" i="3"/>
  <c r="G143" i="3" s="1"/>
  <c r="O142" i="3"/>
  <c r="N142" i="3"/>
  <c r="M142" i="3"/>
  <c r="L142" i="3"/>
  <c r="K142" i="3"/>
  <c r="F142" i="3"/>
  <c r="E142" i="3"/>
  <c r="G142" i="3" s="1"/>
  <c r="E128" i="3"/>
  <c r="D128" i="3"/>
  <c r="C128" i="3"/>
  <c r="F128" i="3" s="1"/>
  <c r="E127" i="3"/>
  <c r="D127" i="3"/>
  <c r="C127" i="3"/>
  <c r="F127" i="3" s="1"/>
  <c r="E126" i="3"/>
  <c r="D126" i="3"/>
  <c r="C126" i="3"/>
  <c r="F126" i="3" s="1"/>
  <c r="E125" i="3"/>
  <c r="D125" i="3"/>
  <c r="C125" i="3"/>
  <c r="F125" i="3" s="1"/>
  <c r="C113" i="3"/>
  <c r="E108" i="3"/>
  <c r="D108" i="3"/>
  <c r="C108" i="3"/>
  <c r="F108" i="3" s="1"/>
  <c r="F107" i="3"/>
  <c r="E115" i="3" s="1"/>
  <c r="E107" i="3"/>
  <c r="D107" i="3"/>
  <c r="C107" i="3"/>
  <c r="E106" i="3"/>
  <c r="D106" i="3"/>
  <c r="C106" i="3"/>
  <c r="W158" i="3" s="1"/>
  <c r="F105" i="3"/>
  <c r="V190" i="3" s="1"/>
  <c r="E105" i="3"/>
  <c r="D105" i="3"/>
  <c r="C105" i="3"/>
  <c r="U158" i="3" s="1"/>
  <c r="F104" i="3"/>
  <c r="T190" i="3" s="1"/>
  <c r="E104" i="3"/>
  <c r="D104" i="3"/>
  <c r="C104" i="3"/>
  <c r="S158" i="3" s="1"/>
  <c r="E89" i="3"/>
  <c r="D89" i="3"/>
  <c r="C89" i="3"/>
  <c r="F89" i="3" s="1"/>
  <c r="E88" i="3"/>
  <c r="D88" i="3"/>
  <c r="C88" i="3"/>
  <c r="F88" i="3" s="1"/>
  <c r="E87" i="3"/>
  <c r="D87" i="3"/>
  <c r="C87" i="3"/>
  <c r="F87" i="3" s="1"/>
  <c r="E69" i="3"/>
  <c r="F69" i="3" s="1"/>
  <c r="D69" i="3"/>
  <c r="C69" i="3"/>
  <c r="E68" i="3"/>
  <c r="F68" i="3" s="1"/>
  <c r="D68" i="3"/>
  <c r="C68" i="3"/>
  <c r="E67" i="3"/>
  <c r="D67" i="3"/>
  <c r="C67" i="3"/>
  <c r="F67" i="3" s="1"/>
  <c r="E66" i="3"/>
  <c r="D66" i="3"/>
  <c r="C66" i="3"/>
  <c r="F66" i="3" s="1"/>
  <c r="E65" i="3"/>
  <c r="D65" i="3"/>
  <c r="C65" i="3"/>
  <c r="F65" i="3" s="1"/>
  <c r="E64" i="3"/>
  <c r="D64" i="3"/>
  <c r="C64" i="3"/>
  <c r="F64" i="3" s="1"/>
  <c r="E40" i="3"/>
  <c r="D40" i="3"/>
  <c r="C40" i="3"/>
  <c r="F40" i="3" s="1"/>
  <c r="E39" i="3"/>
  <c r="F39" i="3" s="1"/>
  <c r="D39" i="3"/>
  <c r="C39" i="3"/>
  <c r="E38" i="3"/>
  <c r="D38" i="3"/>
  <c r="C38" i="3"/>
  <c r="F38" i="3" s="1"/>
  <c r="E37" i="3"/>
  <c r="D37" i="3"/>
  <c r="C37" i="3"/>
  <c r="F37" i="3" s="1"/>
  <c r="E36" i="3"/>
  <c r="D36" i="3"/>
  <c r="C36" i="3"/>
  <c r="F36" i="3" s="1"/>
  <c r="E35" i="3"/>
  <c r="D35" i="3"/>
  <c r="C35" i="3"/>
  <c r="F35"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8" i="3"/>
  <c r="D8" i="3" s="1"/>
  <c r="E73" i="3" l="1"/>
  <c r="D73" i="3"/>
  <c r="C73" i="3"/>
  <c r="C50" i="3"/>
  <c r="E50" i="3"/>
  <c r="D50" i="3"/>
  <c r="E116" i="3"/>
  <c r="D116" i="3"/>
  <c r="C116" i="3"/>
  <c r="E44" i="3"/>
  <c r="D44" i="3"/>
  <c r="C44" i="3"/>
  <c r="E132" i="3"/>
  <c r="D132" i="3"/>
  <c r="C132" i="3"/>
  <c r="E74" i="3"/>
  <c r="D74" i="3"/>
  <c r="C74" i="3"/>
  <c r="D51" i="3"/>
  <c r="E51" i="3"/>
  <c r="C51" i="3"/>
  <c r="E52" i="3"/>
  <c r="D52" i="3"/>
  <c r="C52" i="3"/>
  <c r="E49" i="3"/>
  <c r="D49" i="3"/>
  <c r="C49" i="3"/>
  <c r="D95" i="3"/>
  <c r="C95" i="3"/>
  <c r="E95" i="3"/>
  <c r="C46" i="3"/>
  <c r="E46" i="3"/>
  <c r="D46" i="3"/>
  <c r="E53" i="3"/>
  <c r="D53" i="3"/>
  <c r="C53" i="3"/>
  <c r="E45" i="3"/>
  <c r="D45" i="3"/>
  <c r="C45" i="3"/>
  <c r="E47" i="3"/>
  <c r="D47" i="3"/>
  <c r="C47" i="3"/>
  <c r="G147" i="3"/>
  <c r="E135" i="3"/>
  <c r="D135" i="3"/>
  <c r="C135" i="3"/>
  <c r="R190" i="3"/>
  <c r="R185" i="3"/>
  <c r="R180" i="3"/>
  <c r="R175" i="3"/>
  <c r="R170" i="3"/>
  <c r="R165" i="3"/>
  <c r="R160" i="3"/>
  <c r="E20" i="3"/>
  <c r="R189" i="3"/>
  <c r="R184" i="3"/>
  <c r="R179" i="3"/>
  <c r="R174" i="3"/>
  <c r="R169" i="3"/>
  <c r="R164" i="3"/>
  <c r="D20" i="3"/>
  <c r="C20" i="3"/>
  <c r="R188" i="3"/>
  <c r="R183" i="3"/>
  <c r="R178" i="3"/>
  <c r="R173" i="3"/>
  <c r="R168" i="3"/>
  <c r="R163" i="3"/>
  <c r="R187" i="3"/>
  <c r="R182" i="3"/>
  <c r="R177" i="3"/>
  <c r="R172" i="3"/>
  <c r="R167" i="3"/>
  <c r="R162" i="3"/>
  <c r="R186" i="3"/>
  <c r="R181" i="3"/>
  <c r="R176" i="3"/>
  <c r="R171" i="3"/>
  <c r="R166" i="3"/>
  <c r="R161" i="3"/>
  <c r="E133" i="3"/>
  <c r="D133" i="3"/>
  <c r="C133" i="3"/>
  <c r="E77" i="3"/>
  <c r="D77" i="3"/>
  <c r="C77" i="3"/>
  <c r="E48" i="3"/>
  <c r="D48" i="3"/>
  <c r="C48" i="3"/>
  <c r="E54" i="3"/>
  <c r="D54" i="3"/>
  <c r="C54" i="3"/>
  <c r="E94" i="3"/>
  <c r="D94" i="3"/>
  <c r="C94" i="3"/>
  <c r="E76" i="3"/>
  <c r="D76" i="3"/>
  <c r="C76" i="3"/>
  <c r="D134" i="3"/>
  <c r="C134" i="3"/>
  <c r="E134" i="3"/>
  <c r="E55" i="3"/>
  <c r="D55" i="3"/>
  <c r="C55" i="3"/>
  <c r="E78" i="3"/>
  <c r="D78" i="3"/>
  <c r="C78" i="3"/>
  <c r="E75" i="3"/>
  <c r="D75" i="3"/>
  <c r="C75" i="3"/>
  <c r="E93" i="3"/>
  <c r="D93" i="3"/>
  <c r="C93" i="3"/>
  <c r="C7" i="3"/>
  <c r="D7" i="3" s="1"/>
  <c r="C112" i="3"/>
  <c r="T161" i="3"/>
  <c r="T166" i="3"/>
  <c r="T171" i="3"/>
  <c r="T176" i="3"/>
  <c r="T181" i="3"/>
  <c r="T186" i="3"/>
  <c r="D112" i="3"/>
  <c r="V161" i="3"/>
  <c r="V166" i="3"/>
  <c r="V171" i="3"/>
  <c r="V176" i="3"/>
  <c r="V181" i="3"/>
  <c r="V186" i="3"/>
  <c r="E112" i="3"/>
  <c r="D113" i="3"/>
  <c r="T162" i="3"/>
  <c r="T167" i="3"/>
  <c r="T172" i="3"/>
  <c r="T177" i="3"/>
  <c r="T182" i="3"/>
  <c r="T187" i="3"/>
  <c r="E113" i="3"/>
  <c r="V162" i="3"/>
  <c r="V167" i="3"/>
  <c r="V172" i="3"/>
  <c r="V177" i="3"/>
  <c r="V182" i="3"/>
  <c r="V187" i="3"/>
  <c r="T163" i="3"/>
  <c r="T168" i="3"/>
  <c r="T173" i="3"/>
  <c r="T178" i="3"/>
  <c r="T183" i="3"/>
  <c r="T188" i="3"/>
  <c r="C115" i="3"/>
  <c r="V163" i="3"/>
  <c r="V168" i="3"/>
  <c r="V173" i="3"/>
  <c r="V178" i="3"/>
  <c r="V183" i="3"/>
  <c r="V188" i="3"/>
  <c r="D115" i="3"/>
  <c r="F106" i="3"/>
  <c r="Q158" i="3"/>
  <c r="T164" i="3"/>
  <c r="T169" i="3"/>
  <c r="T174" i="3"/>
  <c r="T179" i="3"/>
  <c r="T184" i="3"/>
  <c r="T189" i="3"/>
  <c r="V164" i="3"/>
  <c r="V169" i="3"/>
  <c r="V174" i="3"/>
  <c r="V179" i="3"/>
  <c r="V184" i="3"/>
  <c r="V189" i="3"/>
  <c r="T160" i="3"/>
  <c r="T165" i="3"/>
  <c r="T170" i="3"/>
  <c r="T175" i="3"/>
  <c r="T180" i="3"/>
  <c r="T185" i="3"/>
  <c r="V160" i="3"/>
  <c r="V165" i="3"/>
  <c r="V170" i="3"/>
  <c r="V175" i="3"/>
  <c r="V180" i="3"/>
  <c r="V185" i="3"/>
  <c r="X190" i="3" l="1"/>
  <c r="X185" i="3"/>
  <c r="X180" i="3"/>
  <c r="X175" i="3"/>
  <c r="X170" i="3"/>
  <c r="X165" i="3"/>
  <c r="X160" i="3"/>
  <c r="X189" i="3"/>
  <c r="X184" i="3"/>
  <c r="X179" i="3"/>
  <c r="X174" i="3"/>
  <c r="X169" i="3"/>
  <c r="X164" i="3"/>
  <c r="X188" i="3"/>
  <c r="X183" i="3"/>
  <c r="X178" i="3"/>
  <c r="X173" i="3"/>
  <c r="X168" i="3"/>
  <c r="X163" i="3"/>
  <c r="E114" i="3"/>
  <c r="D114" i="3"/>
  <c r="X187" i="3"/>
  <c r="X182" i="3"/>
  <c r="X177" i="3"/>
  <c r="X172" i="3"/>
  <c r="X167" i="3"/>
  <c r="X162" i="3"/>
  <c r="C114" i="3"/>
  <c r="X186" i="3"/>
  <c r="X181" i="3"/>
  <c r="X176" i="3"/>
  <c r="X171" i="3"/>
  <c r="X166" i="3"/>
  <c r="X1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ESXi Image Profile and vSphere Installation Bundle (VIB) acceptance levels must be verified.</t>
        </r>
      </text>
    </comment>
    <comment ref="K15" authorId="0" shapeId="0" xr:uid="{00000000-0006-0000-0400-000005000000}">
      <text>
        <r>
          <rPr>
            <sz val="11"/>
            <rFont val="Calibri"/>
          </rPr>
          <t>The Photon operating system package files must not be modified.</t>
        </r>
      </text>
    </comment>
    <comment ref="L15" authorId="0" shapeId="0" xr:uid="{00000000-0006-0000-0400-000002000000}">
      <text>
        <r>
          <rPr>
            <sz val="11"/>
            <rFont val="Calibri"/>
          </rPr>
          <t>The Photon operating system RPM package management tool must cryptographically verify the authenticity of all software packages during installation.</t>
        </r>
      </text>
    </comment>
    <comment ref="M15" authorId="0" shapeId="0" xr:uid="{00000000-0006-0000-0400-000003000000}">
      <text>
        <r>
          <rPr>
            <sz val="11"/>
            <rFont val="Calibri"/>
          </rPr>
          <t>The Photon operating system RPM package management tool must cryptographically verify the authenticity of all software packages during installation.</t>
        </r>
      </text>
    </comment>
    <comment ref="N15" authorId="0" shapeId="0" xr:uid="{00000000-0006-0000-0400-000004000000}">
      <text>
        <r>
          <rPr>
            <sz val="11"/>
            <rFont val="Calibri"/>
          </rPr>
          <t>The  Photon operating system YUM repository must cryptographically verify the authenticity of all software packages during installation.</t>
        </r>
      </text>
    </comment>
    <comment ref="J19" authorId="0" shapeId="0" xr:uid="{00000000-0006-0000-0400-000006000000}">
      <text>
        <r>
          <rPr>
            <sz val="11"/>
            <rFont val="Calibri"/>
          </rPr>
          <t>VMware Postgres must limit modify privileges to authorized accounts.</t>
        </r>
      </text>
    </comment>
    <comment ref="K19" authorId="0" shapeId="0" xr:uid="{00000000-0006-0000-0400-000007000000}">
      <text>
        <r>
          <rPr>
            <sz val="11"/>
            <rFont val="Calibri"/>
          </rPr>
          <t>VMware Postgres must not allow schema access to unauthorized accounts.</t>
        </r>
      </text>
    </comment>
    <comment ref="J26" authorId="0" shapeId="0" xr:uid="{00000000-0006-0000-0400-000008000000}">
      <text>
        <r>
          <rPr>
            <sz val="11"/>
            <rFont val="Calibri"/>
          </rPr>
          <t>The vCenter Server must use TLS 1.2, at a minimum, to protect the confidentiality of sensitive data during electronic dissemination using remote access.</t>
        </r>
      </text>
    </comment>
    <comment ref="K26" authorId="0" shapeId="0" xr:uid="{00000000-0006-0000-0400-00001D000000}">
      <text>
        <r>
          <rPr>
            <sz val="11"/>
            <rFont val="Calibri"/>
          </rPr>
          <t>The vCenter Server must enable FIPS-validated cryptography.</t>
        </r>
      </text>
    </comment>
    <comment ref="L26" authorId="0" shapeId="0" xr:uid="{00000000-0006-0000-0400-00001E000000}">
      <text>
        <r>
          <rPr>
            <sz val="11"/>
            <rFont val="Calibri"/>
          </rPr>
          <t>The vCenter Server must use secure Lightweight Directory Access Protocol (LDAPS) when adding an LDAP identity source.</t>
        </r>
      </text>
    </comment>
    <comment ref="M26" authorId="0" shapeId="0" xr:uid="{00000000-0006-0000-0400-00001F000000}">
      <text>
        <r>
          <rPr>
            <sz val="11"/>
            <rFont val="Calibri"/>
          </rPr>
          <t>The ESXi host Secure Shell (SSH) daemon must use FIPS 140-2 validated cryptographic modules to protect the confidentiality of remote access sessions.</t>
        </r>
      </text>
    </comment>
    <comment ref="N26" authorId="0" shapeId="0" xr:uid="{00000000-0006-0000-0400-000020000000}">
      <text>
        <r>
          <rPr>
            <sz val="11"/>
            <rFont val="Calibri"/>
          </rPr>
          <t>The ESXi host must exclusively enable Transport Layer Security (TLS) 1.2 for all endpoints.</t>
        </r>
      </text>
    </comment>
    <comment ref="O26" authorId="0" shapeId="0" xr:uid="{00000000-0006-0000-0400-000009000000}">
      <text>
        <r>
          <rPr>
            <sz val="11"/>
            <rFont val="Calibri"/>
          </rPr>
          <t>The ESXi host must enable strict x509 verification for SSL syslog endpoints.</t>
        </r>
      </text>
    </comment>
    <comment ref="P26" authorId="0" shapeId="0" xr:uid="{00000000-0006-0000-0400-00000A000000}">
      <text>
        <r>
          <rPr>
            <sz val="11"/>
            <rFont val="Calibri"/>
          </rPr>
          <t>The ESXi host must verify certificates for SSL syslog endpoints.</t>
        </r>
      </text>
    </comment>
    <comment ref="Q26" authorId="0" shapeId="0" xr:uid="{00000000-0006-0000-0400-00000B000000}">
      <text>
        <r>
          <rPr>
            <sz val="11"/>
            <rFont val="Calibri"/>
          </rPr>
          <t>The ESXi host rhttpproxy daemon must use FIPS 140-2 validated cryptographic modules to protect the confidentiality of remote access sessions.</t>
        </r>
      </text>
    </comment>
    <comment ref="R26" authorId="0" shapeId="0" xr:uid="{00000000-0006-0000-0400-00000C000000}">
      <text>
        <r>
          <rPr>
            <sz val="11"/>
            <rFont val="Calibri"/>
          </rPr>
          <t>The ESXi host SSH daemon must be configured to only use FIPS 140-2 validated ciphers.</t>
        </r>
      </text>
    </comment>
    <comment ref="S26" authorId="0" shapeId="0" xr:uid="{00000000-0006-0000-0400-00000D000000}">
      <text>
        <r>
          <rPr>
            <sz val="11"/>
            <rFont val="Calibri"/>
          </rPr>
          <t>Encryption must be enabled for vMotion on the virtual machine (VM).</t>
        </r>
      </text>
    </comment>
    <comment ref="T26" authorId="0" shapeId="0" xr:uid="{00000000-0006-0000-0400-00000E000000}">
      <text>
        <r>
          <rPr>
            <sz val="11"/>
            <rFont val="Calibri"/>
          </rPr>
          <t>Encryption must be enabled for Fault Tolerance on the virtual machine (VM).</t>
        </r>
      </text>
    </comment>
    <comment ref="U26" authorId="0" shapeId="0" xr:uid="{00000000-0006-0000-0400-00000F000000}">
      <text>
        <r>
          <rPr>
            <sz val="11"/>
            <rFont val="Calibri"/>
          </rPr>
          <t>The Photon operating system must configure sshd to use approved encryption algorithms.</t>
        </r>
      </text>
    </comment>
    <comment ref="V26" authorId="0" shapeId="0" xr:uid="{00000000-0006-0000-0400-000010000000}">
      <text>
        <r>
          <rPr>
            <sz val="11"/>
            <rFont val="Calibri"/>
          </rPr>
          <t>The Photon operating system must configure sshd to use FIPS 140-2 ciphers.</t>
        </r>
      </text>
    </comment>
    <comment ref="W26" authorId="0" shapeId="0" xr:uid="{00000000-0006-0000-0400-00001100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X26" authorId="0" shapeId="0" xr:uid="{00000000-0006-0000-0400-000012000000}">
      <text>
        <r>
          <rPr>
            <sz val="11"/>
            <rFont val="Calibri"/>
          </rPr>
          <t>VMware Postgres must be configured to use Transport Layer Security (TLS).</t>
        </r>
      </text>
    </comment>
    <comment ref="Y26" authorId="0" shapeId="0" xr:uid="{00000000-0006-0000-0400-000013000000}">
      <text>
        <r>
          <rPr>
            <sz val="11"/>
            <rFont val="Calibri"/>
          </rPr>
          <t>VMware Postgres must use FIPS 140-2 approved Transport Layer Security (TLS) ciphers.</t>
        </r>
      </text>
    </comment>
    <comment ref="Z26" authorId="0" shapeId="0" xr:uid="{00000000-0006-0000-0400-000014000000}">
      <text>
        <r>
          <rPr>
            <sz val="11"/>
            <rFont val="Calibri"/>
          </rPr>
          <t>VAMI must be configured with FIPS 140-2 compliant ciphers for HTTPS connections.</t>
        </r>
      </text>
    </comment>
    <comment ref="AA26" authorId="0" shapeId="0" xr:uid="{00000000-0006-0000-0400-000015000000}">
      <text>
        <r>
          <rPr>
            <sz val="11"/>
            <rFont val="Calibri"/>
          </rPr>
          <t>VAMI must use cryptography to protect the integrity of remote sessions.</t>
        </r>
      </text>
    </comment>
    <comment ref="AB26" authorId="0" shapeId="0" xr:uid="{00000000-0006-0000-0400-000016000000}">
      <text>
        <r>
          <rPr>
            <sz val="11"/>
            <rFont val="Calibri"/>
          </rPr>
          <t>VAMI must implement Transport Layer Security (TLS) 1.2 exclusively.</t>
        </r>
      </text>
    </comment>
    <comment ref="AC26" authorId="0" shapeId="0" xr:uid="{00000000-0006-0000-0400-000017000000}">
      <text>
        <r>
          <rPr>
            <sz val="11"/>
            <rFont val="Calibri"/>
          </rPr>
          <t>VAMI must force clients to select the most secure cipher.</t>
        </r>
      </text>
    </comment>
    <comment ref="AD26" authorId="0" shapeId="0" xr:uid="{00000000-0006-0000-0400-000018000000}">
      <text>
        <r>
          <rPr>
            <sz val="11"/>
            <rFont val="Calibri"/>
          </rPr>
          <t>VAMI must disable client-initiated Transport Layer Security (TLS) renegotiation.</t>
        </r>
      </text>
    </comment>
    <comment ref="AE26" authorId="0" shapeId="0" xr:uid="{00000000-0006-0000-0400-000019000000}">
      <text>
        <r>
          <rPr>
            <sz val="11"/>
            <rFont val="Calibri"/>
          </rPr>
          <t>VAMI must enable FIPS mode.</t>
        </r>
      </text>
    </comment>
    <comment ref="AF26" authorId="0" shapeId="0" xr:uid="{00000000-0006-0000-0400-00001A000000}">
      <text>
        <r>
          <rPr>
            <sz val="11"/>
            <rFont val="Calibri"/>
          </rPr>
          <t>Envoy must be configured to operate in FIPS mode.</t>
        </r>
      </text>
    </comment>
    <comment ref="AG26" authorId="0" shapeId="0" xr:uid="{00000000-0006-0000-0400-00001B000000}">
      <text>
        <r>
          <rPr>
            <sz val="11"/>
            <rFont val="Calibri"/>
          </rPr>
          <t>Envoy must use only Transport Layer Security (TLS) 1.2 for the protection of client connections.</t>
        </r>
      </text>
    </comment>
    <comment ref="AH26" authorId="0" shapeId="0" xr:uid="{00000000-0006-0000-0400-00001C000000}">
      <text>
        <r>
          <rPr>
            <sz val="11"/>
            <rFont val="Calibri"/>
          </rPr>
          <t>Envoy must exclusively use the HTTPS protocol for client connections.</t>
        </r>
      </text>
    </comment>
    <comment ref="J32" authorId="0" shapeId="0" xr:uid="{00000000-0006-0000-0400-000021000000}">
      <text>
        <r>
          <rPr>
            <sz val="11"/>
            <rFont val="Calibri"/>
          </rPr>
          <t>System administrators must use templates to deploy virtual machines (VMs) whenever possible.</t>
        </r>
      </text>
    </comment>
    <comment ref="J34" authorId="0" shapeId="0" xr:uid="{00000000-0006-0000-0400-000022000000}">
      <text>
        <r>
          <rPr>
            <sz val="11"/>
            <rFont val="Calibri"/>
          </rPr>
          <t>The vCenter Server must terminate vSphere Client sessions after 10 minutes of inactivity.</t>
        </r>
      </text>
    </comment>
    <comment ref="K34" authorId="0" shapeId="0" xr:uid="{00000000-0006-0000-0400-000023000000}">
      <text>
        <r>
          <rPr>
            <sz val="11"/>
            <rFont val="Calibri"/>
          </rPr>
          <t>The ESXi host must set a timeout to automatically disable idle shell sessions after two minutes.</t>
        </r>
      </text>
    </comment>
    <comment ref="L34" authorId="0" shapeId="0" xr:uid="{00000000-0006-0000-0400-000024000000}">
      <text>
        <r>
          <rPr>
            <sz val="11"/>
            <rFont val="Calibri"/>
          </rPr>
          <t>The ESXi host must terminate shell services after 10 minutes.</t>
        </r>
      </text>
    </comment>
    <comment ref="M34" authorId="0" shapeId="0" xr:uid="{00000000-0006-0000-0400-000025000000}">
      <text>
        <r>
          <rPr>
            <sz val="11"/>
            <rFont val="Calibri"/>
          </rPr>
          <t>The ESXi host must log out of the console UI after two minutes.</t>
        </r>
      </text>
    </comment>
    <comment ref="N34" authorId="0" shapeId="0" xr:uid="{00000000-0006-0000-0400-000026000000}">
      <text>
        <r>
          <rPr>
            <sz val="11"/>
            <rFont val="Calibri"/>
          </rPr>
          <t>The ESXi host must configure a session timeout for the vSphere API.</t>
        </r>
      </text>
    </comment>
    <comment ref="O34" authorId="0" shapeId="0" xr:uid="{00000000-0006-0000-0400-000027000000}">
      <text>
        <r>
          <rPr>
            <sz val="11"/>
            <rFont val="Calibri"/>
          </rPr>
          <t>The ESXi Host Client must be configured with a session timeout.</t>
        </r>
      </text>
    </comment>
    <comment ref="P34" authorId="0" shapeId="0" xr:uid="{00000000-0006-0000-0400-000028000000}">
      <text>
        <r>
          <rPr>
            <sz val="11"/>
            <rFont val="Calibri"/>
          </rPr>
          <t>The Photon operating system must set a session inactivity timeout of 15 minutes or less.</t>
        </r>
      </text>
    </comment>
    <comment ref="J35" authorId="0" shapeId="0" xr:uid="{00000000-0006-0000-0400-000029000000}">
      <text>
        <r>
          <rPr>
            <sz val="11"/>
            <rFont val="Calibri"/>
          </rPr>
          <t>The ESXi host must configure the firewall to restrict access to services running on the host.</t>
        </r>
      </text>
    </comment>
    <comment ref="K35" authorId="0" shapeId="0" xr:uid="{00000000-0006-0000-0400-00002A000000}">
      <text>
        <r>
          <rPr>
            <sz val="11"/>
            <rFont val="Calibri"/>
          </rPr>
          <t>The ESXi host must configure the firewall to block network traffic by default.</t>
        </r>
      </text>
    </comment>
    <comment ref="J38" authorId="0" shapeId="0" xr:uid="{00000000-0006-0000-0400-00002B000000}">
      <text>
        <r>
          <rPr>
            <sz val="11"/>
            <rFont val="Calibri"/>
          </rPr>
          <t>Active Directory ESX Admin group membership must not be used when adding ESXi hosts to Active Directory.</t>
        </r>
      </text>
    </comment>
    <comment ref="J39" authorId="0" shapeId="0" xr:uid="{00000000-0006-0000-0400-00002C000000}">
      <text>
        <r>
          <rPr>
            <sz val="11"/>
            <rFont val="Calibri"/>
          </rPr>
          <t>The vCenter server must enforce SNMPv3 security features where SNMP is required.</t>
        </r>
      </text>
    </comment>
    <comment ref="K39" authorId="0" shapeId="0" xr:uid="{00000000-0006-0000-0400-00002F000000}">
      <text>
        <r>
          <rPr>
            <sz val="11"/>
            <rFont val="Calibri"/>
          </rPr>
          <t>The vCenter server must disable SNMPv1/2 receivers.</t>
        </r>
      </text>
    </comment>
    <comment ref="L39" authorId="0" shapeId="0" xr:uid="{00000000-0006-0000-0400-000030000000}">
      <text>
        <r>
          <rPr>
            <sz val="11"/>
            <rFont val="Calibri"/>
          </rPr>
          <t>The vCenter Server must disable the distributed virtual switch health check.</t>
        </r>
      </text>
    </comment>
    <comment ref="M39" authorId="0" shapeId="0" xr:uid="{00000000-0006-0000-0400-000031000000}">
      <text>
        <r>
          <rPr>
            <sz val="11"/>
            <rFont val="Calibri"/>
          </rPr>
          <t>The ESXi host must disable the Managed Object Browser (MOB).</t>
        </r>
      </text>
    </comment>
    <comment ref="N39" authorId="0" shapeId="0" xr:uid="{00000000-0006-0000-0400-000032000000}">
      <text>
        <r>
          <rPr>
            <sz val="11"/>
            <rFont val="Calibri"/>
          </rPr>
          <t>The ESXi host must be configured to disable nonessential capabilities by disabling Secure Shell (SSH).</t>
        </r>
      </text>
    </comment>
    <comment ref="O39" authorId="0" shapeId="0" xr:uid="{00000000-0006-0000-0400-000033000000}">
      <text>
        <r>
          <rPr>
            <sz val="11"/>
            <rFont val="Calibri"/>
          </rPr>
          <t>The ESXi host must disable ESXi Shell unless needed for diagnostics or troubleshooting.</t>
        </r>
      </text>
    </comment>
    <comment ref="P39" authorId="0" shapeId="0" xr:uid="{00000000-0006-0000-0400-000034000000}">
      <text>
        <r>
          <rPr>
            <sz val="11"/>
            <rFont val="Calibri"/>
          </rPr>
          <t>Simple Network Management Protocol (SNMP) must be configured properly on the ESXi host.</t>
        </r>
      </text>
    </comment>
    <comment ref="Q39" authorId="0" shapeId="0" xr:uid="{00000000-0006-0000-0400-000035000000}">
      <text>
        <r>
          <rPr>
            <sz val="11"/>
            <rFont val="Calibri"/>
          </rPr>
          <t>The ESXi host OpenSLP service must be disabled.</t>
        </r>
      </text>
    </comment>
    <comment ref="R39" authorId="0" shapeId="0" xr:uid="{00000000-0006-0000-0400-000036000000}">
      <text>
        <r>
          <rPr>
            <sz val="11"/>
            <rFont val="Calibri"/>
          </rPr>
          <t>The ESXi Common Information Model (CIM) service must be disabled.</t>
        </r>
      </text>
    </comment>
    <comment ref="S39" authorId="0" shapeId="0" xr:uid="{00000000-0006-0000-0400-000037000000}">
      <text>
        <r>
          <rPr>
            <sz val="11"/>
            <rFont val="Calibri"/>
          </rPr>
          <t>Unauthorized floppy devices must be disconnected on the virtual machine (VM).</t>
        </r>
      </text>
    </comment>
    <comment ref="T39" authorId="0" shapeId="0" xr:uid="{00000000-0006-0000-0400-000038000000}">
      <text>
        <r>
          <rPr>
            <sz val="11"/>
            <rFont val="Calibri"/>
          </rPr>
          <t>Unauthorized CD/DVD devices must be disconnected on the virtual machine (VM).</t>
        </r>
      </text>
    </comment>
    <comment ref="U39" authorId="0" shapeId="0" xr:uid="{00000000-0006-0000-0400-000039000000}">
      <text>
        <r>
          <rPr>
            <sz val="11"/>
            <rFont val="Calibri"/>
          </rPr>
          <t>Unauthorized parallel devices must be disconnected on the virtual machine (VM).</t>
        </r>
      </text>
    </comment>
    <comment ref="V39" authorId="0" shapeId="0" xr:uid="{00000000-0006-0000-0400-00003A000000}">
      <text>
        <r>
          <rPr>
            <sz val="11"/>
            <rFont val="Calibri"/>
          </rPr>
          <t>Unauthorized serial devices must be disconnected on the virtual machine (VM).</t>
        </r>
      </text>
    </comment>
    <comment ref="W39" authorId="0" shapeId="0" xr:uid="{00000000-0006-0000-0400-00003B000000}">
      <text>
        <r>
          <rPr>
            <sz val="11"/>
            <rFont val="Calibri"/>
          </rPr>
          <t>Unauthorized USB devices must be disconnected on the virtual machine (VM).</t>
        </r>
      </text>
    </comment>
    <comment ref="X39" authorId="0" shapeId="0" xr:uid="{00000000-0006-0000-0400-00003C000000}">
      <text>
        <r>
          <rPr>
            <sz val="11"/>
            <rFont val="Calibri"/>
          </rPr>
          <t>All 3D features on the virtual machine (VM) must be disabled when not required.</t>
        </r>
      </text>
    </comment>
    <comment ref="Y39" authorId="0" shapeId="0" xr:uid="{00000000-0006-0000-0400-00003D000000}">
      <text>
        <r>
          <rPr>
            <sz val="11"/>
            <rFont val="Calibri"/>
          </rPr>
          <t>The Photon operating system must disable the debug-shell service.</t>
        </r>
      </text>
    </comment>
    <comment ref="Z39" authorId="0" shapeId="0" xr:uid="{00000000-0006-0000-0400-00003E000000}">
      <text>
        <r>
          <rPr>
            <sz val="11"/>
            <rFont val="Calibri"/>
          </rPr>
          <t>Performance Charts must not have the Web Distributed Authoring (WebDAV) servlet installed.</t>
        </r>
      </text>
    </comment>
    <comment ref="AA39" authorId="0" shapeId="0" xr:uid="{00000000-0006-0000-0400-00003F000000}">
      <text>
        <r>
          <rPr>
            <sz val="11"/>
            <rFont val="Calibri"/>
          </rPr>
          <t>Performance Charts must disable the shutdown port.</t>
        </r>
      </text>
    </comment>
    <comment ref="AB39" authorId="0" shapeId="0" xr:uid="{00000000-0006-0000-0400-000040000000}">
      <text>
        <r>
          <rPr>
            <sz val="11"/>
            <rFont val="Calibri"/>
          </rPr>
          <t>VAMI must not have the Web Distributed Authoring (WebDAV) servlet installed.</t>
        </r>
      </text>
    </comment>
    <comment ref="AC39" authorId="0" shapeId="0" xr:uid="{00000000-0006-0000-0400-000041000000}">
      <text>
        <r>
          <rPr>
            <sz val="11"/>
            <rFont val="Calibri"/>
          </rPr>
          <t>ESX Agent Manager must not have the Web Distributed Authoring (WebDAV) servlet installed.</t>
        </r>
      </text>
    </comment>
    <comment ref="AD39" authorId="0" shapeId="0" xr:uid="{00000000-0006-0000-0400-000042000000}">
      <text>
        <r>
          <rPr>
            <sz val="11"/>
            <rFont val="Calibri"/>
          </rPr>
          <t>ESX Agent Manager must disable the shutdown port.</t>
        </r>
      </text>
    </comment>
    <comment ref="AE39" authorId="0" shapeId="0" xr:uid="{00000000-0006-0000-0400-000043000000}">
      <text>
        <r>
          <rPr>
            <sz val="11"/>
            <rFont val="Calibri"/>
          </rPr>
          <t>Lookup Service must not have the Web Distributed Authoring (WebDAV) servlet installed.</t>
        </r>
      </text>
    </comment>
    <comment ref="AF39" authorId="0" shapeId="0" xr:uid="{00000000-0006-0000-0400-000044000000}">
      <text>
        <r>
          <rPr>
            <sz val="11"/>
            <rFont val="Calibri"/>
          </rPr>
          <t>Lookup Service must disable the shutdown port.</t>
        </r>
      </text>
    </comment>
    <comment ref="AG39" authorId="0" shapeId="0" xr:uid="{00000000-0006-0000-0400-000045000000}">
      <text>
        <r>
          <rPr>
            <sz val="11"/>
            <rFont val="Calibri"/>
          </rPr>
          <t>The Security Token Service must not have the Web Distributed Authoring (WebDAV) servlet installed.</t>
        </r>
      </text>
    </comment>
    <comment ref="AH39" authorId="0" shapeId="0" xr:uid="{00000000-0006-0000-0400-000046000000}">
      <text>
        <r>
          <rPr>
            <sz val="11"/>
            <rFont val="Calibri"/>
          </rPr>
          <t>The Security Token Service must disable the shutdown port.</t>
        </r>
      </text>
    </comment>
    <comment ref="AI39" authorId="0" shapeId="0" xr:uid="{00000000-0006-0000-0400-00002D000000}">
      <text>
        <r>
          <rPr>
            <sz val="11"/>
            <rFont val="Calibri"/>
          </rPr>
          <t>vSphere UI must not have the Web Distributed Authoring (WebDAV) servlet installed.</t>
        </r>
      </text>
    </comment>
    <comment ref="AJ39" authorId="0" shapeId="0" xr:uid="{00000000-0006-0000-0400-00002E000000}">
      <text>
        <r>
          <rPr>
            <sz val="11"/>
            <rFont val="Calibri"/>
          </rPr>
          <t>vSphere UI must disable the shutdown port.</t>
        </r>
      </text>
    </comment>
    <comment ref="J41" authorId="0" shapeId="0" xr:uid="{00000000-0006-0000-0400-000047000000}">
      <text>
        <r>
          <rPr>
            <sz val="11"/>
            <rFont val="Calibri"/>
          </rPr>
          <t>The vCenter Server must enforce the limit of three consecutive invalid login attempts by a user.</t>
        </r>
      </text>
    </comment>
    <comment ref="K41" authorId="0" shapeId="0" xr:uid="{00000000-0006-0000-0400-000048000000}">
      <text>
        <r>
          <rPr>
            <sz val="11"/>
            <rFont val="Calibri"/>
          </rPr>
          <t>The vCenter Server must set the interval for counting failed login attempts to at least 15 minutes.</t>
        </r>
      </text>
    </comment>
    <comment ref="L41" authorId="0" shapeId="0" xr:uid="{00000000-0006-0000-0400-000049000000}">
      <text>
        <r>
          <rPr>
            <sz val="11"/>
            <rFont val="Calibri"/>
          </rPr>
          <t>The vCenter Server must require an administrator to unlock an account locked due to excessive login failures.</t>
        </r>
      </text>
    </comment>
    <comment ref="M41" authorId="0" shapeId="0" xr:uid="{00000000-0006-0000-0400-00004A000000}">
      <text>
        <r>
          <rPr>
            <sz val="11"/>
            <rFont val="Calibri"/>
          </rPr>
          <t>The ESXi host must enforce the limit of three consecutive invalid logon attempts by a user.</t>
        </r>
      </text>
    </comment>
    <comment ref="N41" authorId="0" shapeId="0" xr:uid="{00000000-0006-0000-0400-00004B000000}">
      <text>
        <r>
          <rPr>
            <sz val="11"/>
            <rFont val="Calibri"/>
          </rPr>
          <t>The ESXi host must enforce an unlock timeout of 15 minutes after a user account is locked out.</t>
        </r>
      </text>
    </comment>
    <comment ref="O41" authorId="0" shapeId="0" xr:uid="{00000000-0006-0000-0400-00004C000000}">
      <text>
        <r>
          <rPr>
            <sz val="11"/>
            <rFont val="Calibri"/>
          </rPr>
          <t>The Photon operating system must automatically lock an account when three unsuccessful logon attempts occur.</t>
        </r>
      </text>
    </comment>
    <comment ref="P41" authorId="0" shapeId="0" xr:uid="{00000000-0006-0000-0400-00004D000000}">
      <text>
        <r>
          <rPr>
            <sz val="11"/>
            <rFont val="Calibri"/>
          </rPr>
          <t>The Photon operating system must configure sshd to limit the number of allowed login attempts per connection.</t>
        </r>
      </text>
    </comment>
    <comment ref="J48" authorId="0" shapeId="0" xr:uid="{00000000-0006-0000-0400-00004E000000}">
      <text>
        <r>
          <rPr>
            <sz val="11"/>
            <rFont val="Calibri"/>
          </rPr>
          <t>The vCenter Server must restrict access to the default roles with cryptographic permissions.</t>
        </r>
      </text>
    </comment>
    <comment ref="K48" authorId="0" shapeId="0" xr:uid="{00000000-0006-0000-0400-00004F000000}">
      <text>
        <r>
          <rPr>
            <sz val="11"/>
            <rFont val="Calibri"/>
          </rPr>
          <t>The vCenter Server must restrict access to cryptographic permissions.</t>
        </r>
      </text>
    </comment>
    <comment ref="L48" authorId="0" shapeId="0" xr:uid="{00000000-0006-0000-0400-000050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M48" authorId="0" shapeId="0" xr:uid="{00000000-0006-0000-0400-000051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N48" authorId="0" shapeId="0" xr:uid="{00000000-0006-0000-0400-000052000000}">
      <text>
        <r>
          <rPr>
            <sz val="11"/>
            <rFont val="Calibri"/>
          </rPr>
          <t>The ESXi host must not provide root/administrator-level access to Common Information Model (CIM)-based hardware monitoring tools or other third-party applications.</t>
        </r>
      </text>
    </comment>
    <comment ref="O48" authorId="0" shapeId="0" xr:uid="{00000000-0006-0000-0400-000053000000}">
      <text>
        <r>
          <rPr>
            <sz val="11"/>
            <rFont val="Calibri"/>
          </rPr>
          <t>Use of the virtual machine (VM)  console must be minimized.</t>
        </r>
      </text>
    </comment>
    <comment ref="J49" authorId="0" shapeId="0" xr:uid="{00000000-0006-0000-0400-000054000000}">
      <text>
        <r>
          <rPr>
            <sz val="11"/>
            <rFont val="Calibri"/>
          </rPr>
          <t>The vCenter Server must use unique service accounts when applications connect to vCenter.</t>
        </r>
      </text>
    </comment>
    <comment ref="J50" authorId="0" shapeId="0" xr:uid="{00000000-0006-0000-0400-000055000000}">
      <text>
        <r>
          <rPr>
            <sz val="11"/>
            <rFont val="Calibri"/>
          </rPr>
          <t>The vCenter Server must uniquely identify and authenticate users or processes acting on behalf of users.</t>
        </r>
      </text>
    </comment>
    <comment ref="K50" authorId="0" shapeId="0" xr:uid="{00000000-0006-0000-0400-000056000000}">
      <text>
        <r>
          <rPr>
            <sz val="11"/>
            <rFont val="Calibri"/>
          </rPr>
          <t>The ESXi host must use Active Directory for local user authentication.</t>
        </r>
      </text>
    </comment>
    <comment ref="J56" authorId="0" shapeId="0" xr:uid="{00000000-0006-0000-0400-000057000000}">
      <text>
        <r>
          <rPr>
            <sz val="11"/>
            <rFont val="Calibri"/>
          </rPr>
          <t>The vCenter Server must require multifactor authentication.</t>
        </r>
      </text>
    </comment>
    <comment ref="J59" authorId="0" shapeId="0" xr:uid="{00000000-0006-0000-0400-000058000000}">
      <text>
        <r>
          <rPr>
            <sz val="11"/>
            <rFont val="Calibri"/>
          </rPr>
          <t>The vCenter Server users must have the correct roles assigned.</t>
        </r>
      </text>
    </comment>
    <comment ref="J63" authorId="0" shapeId="0" xr:uid="{00000000-0006-0000-0400-000059000000}">
      <text>
        <r>
          <rPr>
            <sz val="11"/>
            <rFont val="Calibri"/>
          </rPr>
          <t>The ESXi host must have all security patches and updates installed.</t>
        </r>
      </text>
    </comment>
    <comment ref="J64" authorId="0" shapeId="0" xr:uid="{00000000-0006-0000-0400-00005A000000}">
      <text>
        <r>
          <rPr>
            <sz val="11"/>
            <rFont val="Calibri"/>
          </rPr>
          <t>The ESXi host must have all security patches and updates installed.</t>
        </r>
      </text>
    </comment>
    <comment ref="K64" authorId="0" shapeId="0" xr:uid="{00000000-0006-0000-0400-00005B000000}">
      <text>
        <r>
          <rPr>
            <sz val="11"/>
            <rFont val="Calibri"/>
          </rPr>
          <t>The Photon operating system must use an OpenSSH server version that does not support protocol 1.</t>
        </r>
      </text>
    </comment>
    <comment ref="L64" authorId="0" shapeId="0" xr:uid="{00000000-0006-0000-0400-00005C000000}">
      <text>
        <r>
          <rPr>
            <sz val="11"/>
            <rFont val="Calibri"/>
          </rPr>
          <t>The Photon operating system must remove all software components after updated versions have been installed.</t>
        </r>
      </text>
    </comment>
    <comment ref="J70" authorId="0" shapeId="0" xr:uid="{00000000-0006-0000-0400-00005D000000}">
      <text>
        <r>
          <rPr>
            <sz val="11"/>
            <rFont val="Calibri"/>
          </rPr>
          <t>The vCenter Server must produce audit records containing information to establish what type of events occurred.</t>
        </r>
      </text>
    </comment>
    <comment ref="K70" authorId="0" shapeId="0" xr:uid="{00000000-0006-0000-0400-00006B000000}">
      <text>
        <r>
          <rPr>
            <sz val="11"/>
            <rFont val="Calibri"/>
          </rPr>
          <t>The vCenter Server must be configured to send logs to a central log server.</t>
        </r>
      </text>
    </comment>
    <comment ref="L70" authorId="0" shapeId="0" xr:uid="{00000000-0006-0000-0400-00006C000000}">
      <text>
        <r>
          <rPr>
            <sz val="11"/>
            <rFont val="Calibri"/>
          </rPr>
          <t>The vCenter server must be configured to send events to a central log server.</t>
        </r>
      </text>
    </comment>
    <comment ref="M70" authorId="0" shapeId="0" xr:uid="{00000000-0006-0000-0400-00006D000000}">
      <text>
        <r>
          <rPr>
            <sz val="11"/>
            <rFont val="Calibri"/>
          </rPr>
          <t>Remote logging for ESXi hosts must be configured.</t>
        </r>
      </text>
    </comment>
    <comment ref="N70" authorId="0" shapeId="0" xr:uid="{00000000-0006-0000-0400-00006E000000}">
      <text>
        <r>
          <rPr>
            <sz val="11"/>
            <rFont val="Calibri"/>
          </rPr>
          <t>The ESXi host must produce audit records containing information to establish what type of events occurred.</t>
        </r>
      </text>
    </comment>
    <comment ref="O70" authorId="0" shapeId="0" xr:uid="{00000000-0006-0000-0400-00006F000000}">
      <text>
        <r>
          <rPr>
            <sz val="11"/>
            <rFont val="Calibri"/>
          </rPr>
          <t>The ESXi host must enable a persistent log location for all locally stored logs.</t>
        </r>
      </text>
    </comment>
    <comment ref="P70" authorId="0" shapeId="0" xr:uid="{00000000-0006-0000-0400-000070000000}">
      <text>
        <r>
          <rPr>
            <sz val="11"/>
            <rFont val="Calibri"/>
          </rPr>
          <t>The ESXi host must enable audit logging.</t>
        </r>
      </text>
    </comment>
    <comment ref="Q70" authorId="0" shapeId="0" xr:uid="{00000000-0006-0000-0400-000071000000}">
      <text>
        <r>
          <rPr>
            <sz val="11"/>
            <rFont val="Calibri"/>
          </rPr>
          <t>Logging must be enabled on the virtual machine (VM).</t>
        </r>
      </text>
    </comment>
    <comment ref="R70" authorId="0" shapeId="0" xr:uid="{00000000-0006-0000-0400-000072000000}">
      <text>
        <r>
          <rPr>
            <sz val="11"/>
            <rFont val="Calibri"/>
          </rPr>
          <t>The Photon operating system must audit all account creations.</t>
        </r>
      </text>
    </comment>
    <comment ref="S70" authorId="0" shapeId="0" xr:uid="{00000000-0006-0000-0400-00007300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T70" authorId="0" shapeId="0" xr:uid="{00000000-0006-0000-0400-000074000000}">
      <text>
        <r>
          <rPr>
            <sz val="11"/>
            <rFont val="Calibri"/>
          </rPr>
          <t>The Photon operating system must have sshd authentication logging enabled.</t>
        </r>
      </text>
    </comment>
    <comment ref="U70" authorId="0" shapeId="0" xr:uid="{00000000-0006-0000-0400-00007500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V70" authorId="0" shapeId="0" xr:uid="{00000000-0006-0000-0400-000076000000}">
      <text>
        <r>
          <rPr>
            <sz val="11"/>
            <rFont val="Calibri"/>
          </rPr>
          <t>The Photon operating system must configure auditd to log to disk.</t>
        </r>
      </text>
    </comment>
    <comment ref="W70" authorId="0" shapeId="0" xr:uid="{00000000-0006-0000-0400-000077000000}">
      <text>
        <r>
          <rPr>
            <sz val="11"/>
            <rFont val="Calibri"/>
          </rPr>
          <t>The Photon operating system must configure auditd to use the correct log format.</t>
        </r>
      </text>
    </comment>
    <comment ref="X70" authorId="0" shapeId="0" xr:uid="{00000000-0006-0000-0400-000078000000}">
      <text>
        <r>
          <rPr>
            <sz val="11"/>
            <rFont val="Calibri"/>
          </rPr>
          <t>The Photon operating system must have the auditd service running.</t>
        </r>
      </text>
    </comment>
    <comment ref="Y70" authorId="0" shapeId="0" xr:uid="{00000000-0006-0000-0400-000079000000}">
      <text>
        <r>
          <rPr>
            <sz val="11"/>
            <rFont val="Calibri"/>
          </rPr>
          <t>The Photon operating system must generate audit records when successful/unsuccessful attempts to access privileges occur.</t>
        </r>
      </text>
    </comment>
    <comment ref="Z70" authorId="0" shapeId="0" xr:uid="{00000000-0006-0000-0400-00007A000000}">
      <text>
        <r>
          <rPr>
            <sz val="11"/>
            <rFont val="Calibri"/>
          </rPr>
          <t>The Photon operating system must audit all account modifications.</t>
        </r>
      </text>
    </comment>
    <comment ref="AA70" authorId="0" shapeId="0" xr:uid="{00000000-0006-0000-0400-00007B000000}">
      <text>
        <r>
          <rPr>
            <sz val="11"/>
            <rFont val="Calibri"/>
          </rPr>
          <t>The Photon operating system must audit all account modifications.</t>
        </r>
      </text>
    </comment>
    <comment ref="AB70" authorId="0" shapeId="0" xr:uid="{00000000-0006-0000-0400-00007C000000}">
      <text>
        <r>
          <rPr>
            <sz val="11"/>
            <rFont val="Calibri"/>
          </rPr>
          <t>The Photon operating system must audit all account disabling actions.</t>
        </r>
      </text>
    </comment>
    <comment ref="AC70" authorId="0" shapeId="0" xr:uid="{00000000-0006-0000-0400-00007D000000}">
      <text>
        <r>
          <rPr>
            <sz val="11"/>
            <rFont val="Calibri"/>
          </rPr>
          <t>The Photon operating system must audit all account removal actions.</t>
        </r>
      </text>
    </comment>
    <comment ref="AD70" authorId="0" shapeId="0" xr:uid="{00000000-0006-0000-0400-00007E000000}">
      <text>
        <r>
          <rPr>
            <sz val="11"/>
            <rFont val="Calibri"/>
          </rPr>
          <t>The Photon operating system must initiate auditing as part of the boot process.</t>
        </r>
      </text>
    </comment>
    <comment ref="AE70" authorId="0" shapeId="0" xr:uid="{00000000-0006-0000-0400-00007F000000}">
      <text>
        <r>
          <rPr>
            <sz val="11"/>
            <rFont val="Calibri"/>
          </rPr>
          <t>The Photon operating system must generate audit records when successful/unsuccessful logon attempts occur.</t>
        </r>
      </text>
    </comment>
    <comment ref="AF70" authorId="0" shapeId="0" xr:uid="{00000000-0006-0000-0400-000080000000}">
      <text>
        <r>
          <rPr>
            <sz val="11"/>
            <rFont val="Calibri"/>
          </rPr>
          <t>The Photon operating system auditd service must generate audit records for all account creations, modifications, disabling, and termination events.</t>
        </r>
      </text>
    </comment>
    <comment ref="AG70" authorId="0" shapeId="0" xr:uid="{00000000-0006-0000-0400-000081000000}">
      <text>
        <r>
          <rPr>
            <sz val="11"/>
            <rFont val="Calibri"/>
          </rPr>
          <t>The Photon operating system must configure sshd to display the last login immediately after authentication.</t>
        </r>
      </text>
    </comment>
    <comment ref="AH70" authorId="0" shapeId="0" xr:uid="{00000000-0006-0000-0400-000082000000}">
      <text>
        <r>
          <rPr>
            <sz val="11"/>
            <rFont val="Calibri"/>
          </rPr>
          <t>VMware Postgres must write log entries to disk prior to returning operation success or failure.</t>
        </r>
      </text>
    </comment>
    <comment ref="AI70" authorId="0" shapeId="0" xr:uid="{00000000-0006-0000-0400-000083000000}">
      <text>
        <r>
          <rPr>
            <sz val="11"/>
            <rFont val="Calibri"/>
          </rPr>
          <t>VMware Postgres must have log collection enabled.</t>
        </r>
      </text>
    </comment>
    <comment ref="AJ70" authorId="0" shapeId="0" xr:uid="{00000000-0006-0000-0400-000084000000}">
      <text>
        <r>
          <rPr>
            <sz val="11"/>
            <rFont val="Calibri"/>
          </rPr>
          <t xml:space="preserve">VMware Postgres must be configured to log to </t>
        </r>
        <r>
          <rPr>
            <sz val="11"/>
            <color rgb="FF000000"/>
            <rFont val="Calibri"/>
          </rPr>
          <t>"</t>
        </r>
        <r>
          <rPr>
            <b/>
            <sz val="11"/>
            <color rgb="FF000000"/>
            <rFont val="Calibri"/>
          </rPr>
          <t>stderr</t>
        </r>
        <r>
          <rPr>
            <sz val="11"/>
            <color rgb="FF000000"/>
            <rFont val="Calibri"/>
          </rPr>
          <t>"</t>
        </r>
        <r>
          <rPr>
            <sz val="11"/>
            <color rgb="FF000000"/>
            <rFont val="Calibri"/>
          </rPr>
          <t>.</t>
        </r>
      </text>
    </comment>
    <comment ref="AK70" authorId="0" shapeId="0" xr:uid="{00000000-0006-0000-0400-00005E000000}">
      <text>
        <r>
          <rPr>
            <sz val="11"/>
            <rFont val="Calibri"/>
          </rPr>
          <t>Performance Charts must record user access in a format that enables monitoring of remote access.</t>
        </r>
      </text>
    </comment>
    <comment ref="AL70" authorId="0" shapeId="0" xr:uid="{00000000-0006-0000-0400-00005F000000}">
      <text>
        <r>
          <rPr>
            <sz val="11"/>
            <rFont val="Calibri"/>
          </rPr>
          <t>Performance Charts must generate log records for system startup and shutdown.</t>
        </r>
      </text>
    </comment>
    <comment ref="AM70" authorId="0" shapeId="0" xr:uid="{00000000-0006-0000-0400-000060000000}">
      <text>
        <r>
          <rPr>
            <sz val="11"/>
            <rFont val="Calibri"/>
          </rPr>
          <t>VAMI must be configured to monitor remote access.</t>
        </r>
      </text>
    </comment>
    <comment ref="AN70" authorId="0" shapeId="0" xr:uid="{00000000-0006-0000-0400-000061000000}">
      <text>
        <r>
          <rPr>
            <sz val="11"/>
            <rFont val="Calibri"/>
          </rPr>
          <t>VAMI must generate log records for system startup and shutdown.</t>
        </r>
      </text>
    </comment>
    <comment ref="AO70" authorId="0" shapeId="0" xr:uid="{00000000-0006-0000-0400-000062000000}">
      <text>
        <r>
          <rPr>
            <sz val="11"/>
            <rFont val="Calibri"/>
          </rPr>
          <t>VAMI must produce log records containing sufficient information to establish what type of events occurred.</t>
        </r>
      </text>
    </comment>
    <comment ref="AP70" authorId="0" shapeId="0" xr:uid="{00000000-0006-0000-0400-000063000000}">
      <text>
        <r>
          <rPr>
            <sz val="11"/>
            <rFont val="Calibri"/>
          </rPr>
          <t>ESX Agent Manager must record user access in a format that enables monitoring of remote access.</t>
        </r>
      </text>
    </comment>
    <comment ref="AQ70" authorId="0" shapeId="0" xr:uid="{00000000-0006-0000-0400-000064000000}">
      <text>
        <r>
          <rPr>
            <sz val="11"/>
            <rFont val="Calibri"/>
          </rPr>
          <t>ESX Agent Manager must generate log records for system startup and shutdown.</t>
        </r>
      </text>
    </comment>
    <comment ref="AR70" authorId="0" shapeId="0" xr:uid="{00000000-0006-0000-0400-000065000000}">
      <text>
        <r>
          <rPr>
            <sz val="11"/>
            <rFont val="Calibri"/>
          </rPr>
          <t>Lookup Service must record user access in a format that enables monitoring of remote access.</t>
        </r>
      </text>
    </comment>
    <comment ref="AS70" authorId="0" shapeId="0" xr:uid="{00000000-0006-0000-0400-000066000000}">
      <text>
        <r>
          <rPr>
            <sz val="11"/>
            <rFont val="Calibri"/>
          </rPr>
          <t>Lookup Service must generate log records for system startup and shutdown.</t>
        </r>
      </text>
    </comment>
    <comment ref="AT70" authorId="0" shapeId="0" xr:uid="{00000000-0006-0000-0400-000067000000}">
      <text>
        <r>
          <rPr>
            <sz val="11"/>
            <rFont val="Calibri"/>
          </rPr>
          <t>The Security Token Service must record user access in a format that enables monitoring of remote access.</t>
        </r>
      </text>
    </comment>
    <comment ref="AU70" authorId="0" shapeId="0" xr:uid="{00000000-0006-0000-0400-000068000000}">
      <text>
        <r>
          <rPr>
            <sz val="11"/>
            <rFont val="Calibri"/>
          </rPr>
          <t>The Security Token Service must generate log records during Java startup and shutdown.</t>
        </r>
      </text>
    </comment>
    <comment ref="AV70" authorId="0" shapeId="0" xr:uid="{00000000-0006-0000-0400-000069000000}">
      <text>
        <r>
          <rPr>
            <sz val="11"/>
            <rFont val="Calibri"/>
          </rPr>
          <t>vSphere UI must record user access in a format that enables monitoring of remote access.</t>
        </r>
      </text>
    </comment>
    <comment ref="AW70" authorId="0" shapeId="0" xr:uid="{00000000-0006-0000-0400-00006A000000}">
      <text>
        <r>
          <rPr>
            <sz val="11"/>
            <rFont val="Calibri"/>
          </rPr>
          <t>vSphere UI must generate log records for system startup and shutdown.</t>
        </r>
      </text>
    </comment>
    <comment ref="J71" authorId="0" shapeId="0" xr:uid="{00000000-0006-0000-0400-000085000000}">
      <text>
        <r>
          <rPr>
            <sz val="11"/>
            <rFont val="Calibri"/>
          </rPr>
          <t>vCenter task and event retention must be set to at least 30 days.</t>
        </r>
      </text>
    </comment>
    <comment ref="K71" authorId="0" shapeId="0" xr:uid="{00000000-0006-0000-0400-000086000000}">
      <text>
        <r>
          <rPr>
            <sz val="11"/>
            <rFont val="Calibri"/>
          </rPr>
          <t>The ESXi host must enable a persistent log location for all locally stored logs.</t>
        </r>
      </text>
    </comment>
    <comment ref="L71" authorId="0" shapeId="0" xr:uid="{00000000-0006-0000-0400-000087000000}">
      <text>
        <r>
          <rPr>
            <sz val="11"/>
            <rFont val="Calibri"/>
          </rPr>
          <t>Log size must be configured properly on the virtual machine (VM).</t>
        </r>
      </text>
    </comment>
    <comment ref="M71" authorId="0" shapeId="0" xr:uid="{00000000-0006-0000-0400-000088000000}">
      <text>
        <r>
          <rPr>
            <sz val="11"/>
            <rFont val="Calibri"/>
          </rPr>
          <t>Log retention must be configured properly on the virtual machine (VM).</t>
        </r>
      </text>
    </comment>
    <comment ref="N71" authorId="0" shapeId="0" xr:uid="{00000000-0006-0000-0400-000089000000}">
      <text>
        <r>
          <rPr>
            <sz val="11"/>
            <rFont val="Calibri"/>
          </rPr>
          <t>The Photon operating system must configure auditd to keep five rotated log files.</t>
        </r>
      </text>
    </comment>
    <comment ref="O71" authorId="0" shapeId="0" xr:uid="{00000000-0006-0000-0400-00008A000000}">
      <text>
        <r>
          <rPr>
            <sz val="11"/>
            <rFont val="Calibri"/>
          </rPr>
          <t>VMware Postgres must be configured to overwrite older logs when necessary.</t>
        </r>
      </text>
    </comment>
    <comment ref="P71" authorId="0" shapeId="0" xr:uid="{00000000-0006-0000-0400-00008B000000}">
      <text>
        <r>
          <rPr>
            <sz val="11"/>
            <rFont val="Calibri"/>
          </rPr>
          <t>Performance Charts must properly configure log sizes and rotation.</t>
        </r>
      </text>
    </comment>
    <comment ref="Q71" authorId="0" shapeId="0" xr:uid="{00000000-0006-0000-0400-00008C000000}">
      <text>
        <r>
          <rPr>
            <sz val="11"/>
            <rFont val="Calibri"/>
          </rPr>
          <t>Lookup Service must use a logging mechanism that is configured to allocate log record storage capacity large enough to accommodate the logging requirements of the web server.</t>
        </r>
      </text>
    </comment>
    <comment ref="R71" authorId="0" shapeId="0" xr:uid="{00000000-0006-0000-0400-00008D000000}">
      <text>
        <r>
          <rPr>
            <sz val="11"/>
            <rFont val="Calibri"/>
          </rPr>
          <t>Security Token Service log data and records must be backed up onto a different system or media.</t>
        </r>
      </text>
    </comment>
    <comment ref="S71" authorId="0" shapeId="0" xr:uid="{00000000-0006-0000-0400-00008E000000}">
      <text>
        <r>
          <rPr>
            <sz val="11"/>
            <rFont val="Calibri"/>
          </rPr>
          <t>vSphere UI must use a logging mechanism that is configured to allocate log record storage capacity large enough to accommodate the logging requirements of the web server.</t>
        </r>
      </text>
    </comment>
    <comment ref="T71" authorId="0" shapeId="0" xr:uid="{00000000-0006-0000-0400-00008F000000}">
      <text>
        <r>
          <rPr>
            <sz val="11"/>
            <rFont val="Calibri"/>
          </rPr>
          <t>vSphere UI log files must be moved to a permanent repository in accordance with site policy.</t>
        </r>
      </text>
    </comment>
    <comment ref="J72" authorId="0" shapeId="0" xr:uid="{00000000-0006-0000-0400-000090000000}">
      <text>
        <r>
          <rPr>
            <sz val="11"/>
            <rFont val="Calibri"/>
          </rPr>
          <t>The vCenter Server must compare internal information system clocks at least every 24 hours with an authoritative time server.</t>
        </r>
      </text>
    </comment>
    <comment ref="K72" authorId="0" shapeId="0" xr:uid="{00000000-0006-0000-0400-000091000000}">
      <text>
        <r>
          <rPr>
            <sz val="11"/>
            <rFont val="Calibri"/>
          </rPr>
          <t>The ESXi host must configure NTP time synchronization.</t>
        </r>
      </text>
    </comment>
    <comment ref="L72" authorId="0" shapeId="0" xr:uid="{00000000-0006-0000-0400-000092000000}">
      <text>
        <r>
          <rPr>
            <sz val="11"/>
            <rFont val="Calibri"/>
          </rPr>
          <t>VMware Postgres must use Coordinated Universal Time (UTC) for log timestamps.</t>
        </r>
      </text>
    </comment>
    <comment ref="J73" authorId="0" shapeId="0" xr:uid="{00000000-0006-0000-0400-000093000000}">
      <text>
        <r>
          <rPr>
            <sz val="11"/>
            <rFont val="Calibri"/>
          </rPr>
          <t>The vCenter Server must produce audit records containing information to establish what type of events occurred.</t>
        </r>
      </text>
    </comment>
    <comment ref="K73" authorId="0" shapeId="0" xr:uid="{00000000-0006-0000-0400-000094000000}">
      <text>
        <r>
          <rPr>
            <sz val="11"/>
            <rFont val="Calibri"/>
          </rPr>
          <t>The ESXi host must produce audit records containing information to establish what type of events occurred.</t>
        </r>
      </text>
    </comment>
    <comment ref="L73" authorId="0" shapeId="0" xr:uid="{00000000-0006-0000-0400-000095000000}">
      <text>
        <r>
          <rPr>
            <sz val="11"/>
            <rFont val="Calibri"/>
          </rPr>
          <t>The Photon operating system must be configured to audit the execution of privileged functions.</t>
        </r>
      </text>
    </comment>
    <comment ref="M73" authorId="0" shapeId="0" xr:uid="{00000000-0006-0000-0400-000096000000}">
      <text>
        <r>
          <rPr>
            <sz val="11"/>
            <rFont val="Calibri"/>
          </rPr>
          <t>The Photon operating system must audit the execution of privileged functions.</t>
        </r>
      </text>
    </comment>
    <comment ref="N73" authorId="0" shapeId="0" xr:uid="{00000000-0006-0000-0400-000097000000}">
      <text>
        <r>
          <rPr>
            <sz val="11"/>
            <rFont val="Calibri"/>
          </rPr>
          <t>The Photon operating system must generate audit records when the sudo command is used.</t>
        </r>
      </text>
    </comment>
    <comment ref="O73" authorId="0" shapeId="0" xr:uid="{00000000-0006-0000-0400-000098000000}">
      <text>
        <r>
          <rPr>
            <sz val="11"/>
            <rFont val="Calibri"/>
          </rPr>
          <t xml:space="preserve">The Photon operating system must audit the </t>
        </r>
        <r>
          <rPr>
            <sz val="11"/>
            <color rgb="FF000000"/>
            <rFont val="Calibri"/>
          </rPr>
          <t>"</t>
        </r>
        <r>
          <rPr>
            <b/>
            <sz val="11"/>
            <color rgb="FF000000"/>
            <rFont val="Calibri"/>
          </rPr>
          <t>insmod</t>
        </r>
        <r>
          <rPr>
            <sz val="11"/>
            <color rgb="FF000000"/>
            <rFont val="Calibri"/>
          </rPr>
          <t>"</t>
        </r>
        <r>
          <rPr>
            <sz val="11"/>
            <color rgb="FF000000"/>
            <rFont val="Calibri"/>
          </rPr>
          <t xml:space="preserve"> module.</t>
        </r>
      </text>
    </comment>
    <comment ref="P73" authorId="0" shapeId="0" xr:uid="{00000000-0006-0000-0400-000099000000}">
      <text>
        <r>
          <rPr>
            <sz val="11"/>
            <rFont val="Calibri"/>
          </rPr>
          <t>VMware Postgres log files must contain required fields.</t>
        </r>
      </text>
    </comment>
    <comment ref="Q73" authorId="0" shapeId="0" xr:uid="{00000000-0006-0000-0400-00009A000000}">
      <text>
        <r>
          <rPr>
            <sz val="11"/>
            <rFont val="Calibri"/>
          </rPr>
          <t>Performance Charts must record user access in a format that enables monitoring of remote access.</t>
        </r>
      </text>
    </comment>
    <comment ref="R73" authorId="0" shapeId="0" xr:uid="{00000000-0006-0000-0400-00009B000000}">
      <text>
        <r>
          <rPr>
            <sz val="11"/>
            <rFont val="Calibri"/>
          </rPr>
          <t>VAMI must be configured to monitor remote access.</t>
        </r>
      </text>
    </comment>
    <comment ref="S73" authorId="0" shapeId="0" xr:uid="{00000000-0006-0000-0400-00009C000000}">
      <text>
        <r>
          <rPr>
            <sz val="11"/>
            <rFont val="Calibri"/>
          </rPr>
          <t>ESX Agent Manager must record user access in a format that enables monitoring of remote access.</t>
        </r>
      </text>
    </comment>
    <comment ref="T73" authorId="0" shapeId="0" xr:uid="{00000000-0006-0000-0400-00009D000000}">
      <text>
        <r>
          <rPr>
            <sz val="11"/>
            <rFont val="Calibri"/>
          </rPr>
          <t>Lookup Service must record user access in a format that enables monitoring of remote access.</t>
        </r>
      </text>
    </comment>
    <comment ref="U73" authorId="0" shapeId="0" xr:uid="{00000000-0006-0000-0400-00009E000000}">
      <text>
        <r>
          <rPr>
            <sz val="11"/>
            <rFont val="Calibri"/>
          </rPr>
          <t>The Security Token Service must record user access in a format that enables monitoring of remote access.</t>
        </r>
      </text>
    </comment>
    <comment ref="V73" authorId="0" shapeId="0" xr:uid="{00000000-0006-0000-0400-00009F000000}">
      <text>
        <r>
          <rPr>
            <sz val="11"/>
            <rFont val="Calibri"/>
          </rPr>
          <t>vSphere UI must record user access in a format that enables monitoring of remote access.</t>
        </r>
      </text>
    </comment>
    <comment ref="J77" authorId="0" shapeId="0" xr:uid="{00000000-0006-0000-0400-0000A0000000}">
      <text>
        <r>
          <rPr>
            <sz val="11"/>
            <rFont val="Calibri"/>
          </rPr>
          <t>The vCenter Server must be configured to send logs to a central log server.</t>
        </r>
      </text>
    </comment>
    <comment ref="K77" authorId="0" shapeId="0" xr:uid="{00000000-0006-0000-0400-0000A1000000}">
      <text>
        <r>
          <rPr>
            <sz val="11"/>
            <rFont val="Calibri"/>
          </rPr>
          <t>Remote logging for ESXi hosts must be configured.</t>
        </r>
      </text>
    </comment>
    <comment ref="L77" authorId="0" shapeId="0" xr:uid="{00000000-0006-0000-0400-0000A2000000}">
      <text>
        <r>
          <rPr>
            <sz val="11"/>
            <rFont val="Calibri"/>
          </rPr>
          <t>"</t>
        </r>
        <r>
          <rPr>
            <b/>
            <sz val="11"/>
            <color rgb="FF000000"/>
            <rFont val="Calibri"/>
          </rPr>
          <t>Rsyslog</t>
        </r>
        <r>
          <rPr>
            <sz val="11"/>
            <color rgb="FF000000"/>
            <rFont val="Calibri"/>
          </rPr>
          <t>"</t>
        </r>
        <r>
          <rPr>
            <sz val="11"/>
            <color rgb="FF000000"/>
            <rFont val="Calibri"/>
          </rPr>
          <t xml:space="preserve"> must be configured to monitor VMware Postgres logs.</t>
        </r>
      </text>
    </comment>
    <comment ref="M77" authorId="0" shapeId="0" xr:uid="{00000000-0006-0000-0400-0000A3000000}">
      <text>
        <r>
          <rPr>
            <sz val="11"/>
            <rFont val="Calibri"/>
          </rPr>
          <t>Rsyslog must be configured to monitor and ship Performance Charts log files.</t>
        </r>
      </text>
    </comment>
    <comment ref="N77" authorId="0" shapeId="0" xr:uid="{00000000-0006-0000-0400-0000A4000000}">
      <text>
        <r>
          <rPr>
            <sz val="11"/>
            <rFont val="Calibri"/>
          </rPr>
          <t>The rsyslog must be configured to monitor VAMI logs.</t>
        </r>
      </text>
    </comment>
    <comment ref="O77" authorId="0" shapeId="0" xr:uid="{00000000-0006-0000-0400-0000A5000000}">
      <text>
        <r>
          <rPr>
            <sz val="11"/>
            <rFont val="Calibri"/>
          </rPr>
          <t>Rsyslog must be configured to monitor and ship ESX Agent Manager log files.</t>
        </r>
      </text>
    </comment>
    <comment ref="P77" authorId="0" shapeId="0" xr:uid="{00000000-0006-0000-0400-0000A6000000}">
      <text>
        <r>
          <rPr>
            <sz val="11"/>
            <rFont val="Calibri"/>
          </rPr>
          <t>Lookup Service log files must be offloaded to a central log server in real time.</t>
        </r>
      </text>
    </comment>
    <comment ref="Q77" authorId="0" shapeId="0" xr:uid="{00000000-0006-0000-0400-0000A7000000}">
      <text>
        <r>
          <rPr>
            <sz val="11"/>
            <rFont val="Calibri"/>
          </rPr>
          <t>Envoy (rhttpproxy) log files must be shipped via syslog to a central log server.</t>
        </r>
      </text>
    </comment>
    <comment ref="R77" authorId="0" shapeId="0" xr:uid="{00000000-0006-0000-0400-0000A8000000}">
      <text>
        <r>
          <rPr>
            <sz val="11"/>
            <rFont val="Calibri"/>
          </rPr>
          <t>Envoy log files must be shipped via syslog to a central log server.</t>
        </r>
      </text>
    </comment>
    <comment ref="S77" authorId="0" shapeId="0" xr:uid="{00000000-0006-0000-0400-0000A9000000}">
      <text>
        <r>
          <rPr>
            <sz val="11"/>
            <rFont val="Calibri"/>
          </rPr>
          <t>Security Token Service log data and records must be backed up onto a different system or media.</t>
        </r>
      </text>
    </comment>
    <comment ref="T77" authorId="0" shapeId="0" xr:uid="{00000000-0006-0000-0400-0000AA000000}">
      <text>
        <r>
          <rPr>
            <sz val="11"/>
            <rFont val="Calibri"/>
          </rPr>
          <t>vSphere UI log files must be moved to a permanent repository in accordance with site policy.</t>
        </r>
      </text>
    </comment>
    <comment ref="J79" authorId="0" shapeId="0" xr:uid="{00000000-0006-0000-0400-0000AB000000}">
      <text>
        <r>
          <rPr>
            <sz val="11"/>
            <rFont val="Calibri"/>
          </rPr>
          <t>The ESXi host must not suppress warnings that the local or remote shell sessions are enabled.</t>
        </r>
      </text>
    </comment>
    <comment ref="K79" authorId="0" shapeId="0" xr:uid="{00000000-0006-0000-0400-0000AC000000}">
      <text>
        <r>
          <rPr>
            <sz val="11"/>
            <rFont val="Calibri"/>
          </rPr>
          <t>The ESXi host must not suppress warnings about unmitigated hyperthreading vulnerabilities.</t>
        </r>
      </text>
    </comment>
    <comment ref="J105" authorId="0" shapeId="0" xr:uid="{00000000-0006-0000-0400-0000AD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K105" authorId="0" shapeId="0" xr:uid="{00000000-0006-0000-0400-0000AE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L105" authorId="0" shapeId="0" xr:uid="{00000000-0006-0000-0400-0000AF00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M105" authorId="0" shapeId="0" xr:uid="{00000000-0006-0000-0400-0000B0000000}">
      <text>
        <r>
          <rPr>
            <sz val="11"/>
            <rFont val="Calibri"/>
          </rPr>
          <t>The vCenter Server must configure all port groups to a value other than that of the native virtual local area network (VLAN).</t>
        </r>
      </text>
    </comment>
    <comment ref="N105" authorId="0" shapeId="0" xr:uid="{00000000-0006-0000-0400-0000B1000000}">
      <text>
        <r>
          <rPr>
            <sz val="11"/>
            <rFont val="Calibri"/>
          </rPr>
          <t>The vCenter Server must not configure VLAN Trunking unless Virtual Guest Tagging (VGT) is required and authorized.</t>
        </r>
      </text>
    </comment>
    <comment ref="O105" authorId="0" shapeId="0" xr:uid="{00000000-0006-0000-0400-0000B2000000}">
      <text>
        <r>
          <rPr>
            <sz val="11"/>
            <rFont val="Calibri"/>
          </rPr>
          <t>The vCenter Server must not configure all port groups to virtual local area network (VLAN) values reserved by upstream physical switches.</t>
        </r>
      </text>
    </comment>
    <comment ref="P105" authorId="0" shapeId="0" xr:uid="{00000000-0006-0000-0400-0000B3000000}">
      <text>
        <r>
          <rPr>
            <sz val="11"/>
            <rFont val="Calibri"/>
          </rPr>
          <t>The vCenter Server must protect the confidentiality and integrity of transmitted information by isolating Internet Protocol (IP)-based storage traffic.</t>
        </r>
      </text>
    </comment>
    <comment ref="Q105" authorId="0" shapeId="0" xr:uid="{00000000-0006-0000-0400-0000B4000000}">
      <text>
        <r>
          <rPr>
            <sz val="11"/>
            <rFont val="Calibri"/>
          </rPr>
          <t>The ESXi host must protect the confidentiality and integrity of transmitted information by isolating vMotion traffic.</t>
        </r>
      </text>
    </comment>
    <comment ref="R105" authorId="0" shapeId="0" xr:uid="{00000000-0006-0000-0400-0000B5000000}">
      <text>
        <r>
          <rPr>
            <sz val="11"/>
            <rFont val="Calibri"/>
          </rPr>
          <t>The ESXi host must protect the confidentiality and integrity of transmitted information by protecting ESXi management traffic.</t>
        </r>
      </text>
    </comment>
    <comment ref="S105" authorId="0" shapeId="0" xr:uid="{00000000-0006-0000-0400-0000B6000000}">
      <text>
        <r>
          <rPr>
            <sz val="11"/>
            <rFont val="Calibri"/>
          </rPr>
          <t>The ESXi host must protect the confidentiality and integrity of transmitted information by isolating IP-based storage traffic.</t>
        </r>
      </text>
    </comment>
    <comment ref="T105" authorId="0" shapeId="0" xr:uid="{00000000-0006-0000-0400-0000B7000000}">
      <text>
        <r>
          <rPr>
            <sz val="11"/>
            <rFont val="Calibri"/>
          </rPr>
          <t>All port groups on standard switches must be configured to reject forged transmits.</t>
        </r>
      </text>
    </comment>
    <comment ref="U105" authorId="0" shapeId="0" xr:uid="{00000000-0006-0000-0400-0000B8000000}">
      <text>
        <r>
          <rPr>
            <sz val="11"/>
            <rFont val="Calibri"/>
          </rPr>
          <t>All port groups on standard switches must be configured to reject guest Media Access Control (MAC) address changes.</t>
        </r>
      </text>
    </comment>
    <comment ref="V105" authorId="0" shapeId="0" xr:uid="{00000000-0006-0000-0400-0000B9000000}">
      <text>
        <r>
          <rPr>
            <sz val="11"/>
            <rFont val="Calibri"/>
          </rPr>
          <t>All port groups on standard switches must be configured to reject guest promiscuous mode requests.</t>
        </r>
      </text>
    </comment>
    <comment ref="W105" authorId="0" shapeId="0" xr:uid="{00000000-0006-0000-0400-0000BA000000}">
      <text>
        <r>
          <rPr>
            <sz val="11"/>
            <rFont val="Calibri"/>
          </rPr>
          <t>All port groups on standard switches must be configured to a value other than that of the native virtual local area network (VLAN).</t>
        </r>
      </text>
    </comment>
    <comment ref="X105" authorId="0" shapeId="0" xr:uid="{00000000-0006-0000-0400-0000BB000000}">
      <text>
        <r>
          <rPr>
            <sz val="11"/>
            <rFont val="Calibri"/>
          </rPr>
          <t>All port groups on standard switches must not be configured to virtual local area network (VLAN) 4095 unless Virtual Guest Tagging (VGT) is required.</t>
        </r>
      </text>
    </comment>
    <comment ref="Y105" authorId="0" shapeId="0" xr:uid="{00000000-0006-0000-0400-0000BC000000}">
      <text>
        <r>
          <rPr>
            <sz val="11"/>
            <rFont val="Calibri"/>
          </rPr>
          <t>All port groups on standard switches must not be configured to virtual local area network (VLAN) values reserved by upstream physical switches.</t>
        </r>
      </text>
    </comment>
    <comment ref="J106" authorId="0" shapeId="0" xr:uid="{00000000-0006-0000-0400-0000BD000000}">
      <text>
        <r>
          <rPr>
            <sz val="11"/>
            <rFont val="Calibri"/>
          </rPr>
          <t>The vCenter Server must be isolated from the public internet but must still allow for patch notification and delivery.</t>
        </r>
      </text>
    </comment>
    <comment ref="K106" authorId="0" shapeId="0" xr:uid="{00000000-0006-0000-0400-0000BE000000}">
      <text>
        <r>
          <rPr>
            <sz val="11"/>
            <rFont val="Calibri"/>
          </rPr>
          <t>The vCenter Server must disable or restrict the connectivity between vSAN Health Check and public Hardware Compatibility List (HCL) by use of an external proxy server.</t>
        </r>
      </text>
    </comment>
    <comment ref="J113" authorId="0" shapeId="0" xr:uid="{00000000-0006-0000-0400-0000BF000000}">
      <text>
        <r>
          <rPr>
            <sz val="11"/>
            <rFont val="Calibri"/>
          </rPr>
          <t>The vCenter Server must provide an immediate real-time alert to the system administrator (SA) and information system security officer (ISSO), at a minimum, on every Single Sign-On (SSO) account action.</t>
        </r>
      </text>
    </comment>
    <comment ref="K113" authorId="0" shapeId="0" xr:uid="{00000000-0006-0000-0400-0000C0000000}">
      <text>
        <r>
          <rPr>
            <sz val="11"/>
            <rFont val="Calibri"/>
          </rPr>
          <t>vCenter must provide an immediate real-time alert to the system administrator (SA) and information system security officer (ISSO), at a minimum, of all audit failure events requiring real-time alerts.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vCenter Server must enforce the limit of three consecutive invalid login attempts by a user.</t>
        </r>
      </text>
    </comment>
    <comment ref="I2" authorId="0" shapeId="0" xr:uid="{00000000-0006-0000-0500-00000A000000}">
      <text>
        <r>
          <rPr>
            <sz val="11"/>
            <rFont val="Calibri"/>
          </rPr>
          <t>The vCenter Server must set the interval for counting failed login attempts to at least 15 minutes.</t>
        </r>
      </text>
    </comment>
    <comment ref="J2" authorId="0" shapeId="0" xr:uid="{00000000-0006-0000-0500-000002000000}">
      <text>
        <r>
          <rPr>
            <sz val="11"/>
            <rFont val="Calibri"/>
          </rPr>
          <t>The vCenter Server must require an administrator to unlock an account locked due to excessive login failures.</t>
        </r>
      </text>
    </comment>
    <comment ref="K2" authorId="0" shapeId="0" xr:uid="{00000000-0006-0000-0500-000003000000}">
      <text>
        <r>
          <rPr>
            <sz val="11"/>
            <rFont val="Calibri"/>
          </rPr>
          <t>The ESXi host must enforce the limit of three consecutive invalid logon attempts by a user.</t>
        </r>
      </text>
    </comment>
    <comment ref="L2" authorId="0" shapeId="0" xr:uid="{00000000-0006-0000-0500-000004000000}">
      <text>
        <r>
          <rPr>
            <sz val="11"/>
            <rFont val="Calibri"/>
          </rPr>
          <t>The ESXi host must enforce an unlock timeout of 15 minutes after a user account is locked out.</t>
        </r>
      </text>
    </comment>
    <comment ref="M2" authorId="0" shapeId="0" xr:uid="{00000000-0006-0000-0500-000005000000}">
      <text>
        <r>
          <rPr>
            <sz val="11"/>
            <rFont val="Calibri"/>
          </rPr>
          <t>The Photon operating system must automatically lock an account when three unsuccessful logon attempts occur.</t>
        </r>
      </text>
    </comment>
    <comment ref="N2" authorId="0" shapeId="0" xr:uid="{00000000-0006-0000-0500-000006000000}">
      <text>
        <r>
          <rPr>
            <sz val="11"/>
            <rFont val="Calibri"/>
          </rPr>
          <t xml:space="preserve">The Photon operating system must set the </t>
        </r>
        <r>
          <rPr>
            <sz val="11"/>
            <color rgb="FF000000"/>
            <rFont val="Calibri"/>
          </rPr>
          <t>"</t>
        </r>
        <r>
          <rPr>
            <b/>
            <sz val="11"/>
            <color rgb="FF000000"/>
            <rFont val="Calibri"/>
          </rPr>
          <t>FAIL_DELAY</t>
        </r>
        <r>
          <rPr>
            <sz val="11"/>
            <color rgb="FF000000"/>
            <rFont val="Calibri"/>
          </rPr>
          <t>"</t>
        </r>
        <r>
          <rPr>
            <sz val="11"/>
            <color rgb="FF000000"/>
            <rFont val="Calibri"/>
          </rPr>
          <t xml:space="preserve"> parameter.</t>
        </r>
      </text>
    </comment>
    <comment ref="O2" authorId="0" shapeId="0" xr:uid="{00000000-0006-0000-0500-000007000000}">
      <text>
        <r>
          <rPr>
            <sz val="11"/>
            <rFont val="Calibri"/>
          </rPr>
          <t>The Photon operating system must enforce a delay of at least four seconds between logon prompts following a failed logon attempt.</t>
        </r>
      </text>
    </comment>
    <comment ref="P2" authorId="0" shapeId="0" xr:uid="{00000000-0006-0000-0500-000008000000}">
      <text>
        <r>
          <rPr>
            <sz val="11"/>
            <rFont val="Calibri"/>
          </rPr>
          <t>The Photon operating system must configure sshd to limit the number of allowed login attempts per connection.</t>
        </r>
      </text>
    </comment>
    <comment ref="Q2" authorId="0" shapeId="0" xr:uid="{00000000-0006-0000-0500-000009000000}">
      <text>
        <r>
          <rPr>
            <sz val="11"/>
            <rFont val="Calibri"/>
          </rPr>
          <t>The Photon operating system must configure sshd to restrict LoginGraceTime.</t>
        </r>
      </text>
    </comment>
    <comment ref="H3" authorId="0" shapeId="0" xr:uid="{00000000-0006-0000-0500-00000B000000}">
      <text>
        <r>
          <rPr>
            <sz val="11"/>
            <rFont val="Calibri"/>
          </rPr>
          <t>The vCenter Server must uniquely identify and authenticate users or processes acting on behalf of users.</t>
        </r>
      </text>
    </comment>
    <comment ref="I3" authorId="0" shapeId="0" xr:uid="{00000000-0006-0000-0500-00000C000000}">
      <text>
        <r>
          <rPr>
            <sz val="11"/>
            <rFont val="Calibri"/>
          </rPr>
          <t>The ESXi host must use Active Directory for local user authentication.</t>
        </r>
      </text>
    </comment>
    <comment ref="H6" authorId="0" shapeId="0" xr:uid="{00000000-0006-0000-0500-00000D000000}">
      <text>
        <r>
          <rPr>
            <sz val="11"/>
            <rFont val="Calibri"/>
          </rPr>
          <t>The ESXi host must disable Inter-Virtual Machine (VM) Transparent Page Sharing.</t>
        </r>
      </text>
    </comment>
    <comment ref="I6" authorId="0" shapeId="0" xr:uid="{00000000-0006-0000-0500-00000E000000}">
      <text>
        <r>
          <rPr>
            <sz val="11"/>
            <rFont val="Calibri"/>
          </rPr>
          <t>The virtual machine (VM) must not be able to obtain host information from the hypervisor.</t>
        </r>
      </text>
    </comment>
    <comment ref="J6" authorId="0" shapeId="0" xr:uid="{00000000-0006-0000-0500-00000F000000}">
      <text>
        <r>
          <rPr>
            <sz val="11"/>
            <rFont val="Calibri"/>
          </rPr>
          <t>Shared salt values must be disabled on the virtual machine (VM).</t>
        </r>
      </text>
    </comment>
    <comment ref="K6" authorId="0" shapeId="0" xr:uid="{00000000-0006-0000-0500-000010000000}">
      <text>
        <r>
          <rPr>
            <sz val="11"/>
            <rFont val="Calibri"/>
          </rPr>
          <t>DirectPath I/O must be disabled on the virtual machine (VM) when not required.</t>
        </r>
      </text>
    </comment>
    <comment ref="H7" authorId="0" shapeId="0" xr:uid="{00000000-0006-0000-0500-000011000000}">
      <text>
        <r>
          <rPr>
            <sz val="11"/>
            <rFont val="Calibri"/>
          </rPr>
          <t>The vCenter Server must produce audit records containing information to establish what type of events occurred.</t>
        </r>
      </text>
    </comment>
    <comment ref="I7" authorId="0" shapeId="0" xr:uid="{00000000-0006-0000-0500-000030000000}">
      <text>
        <r>
          <rPr>
            <sz val="11"/>
            <rFont val="Calibri"/>
          </rPr>
          <t>The vCenter Server must provide an immediate real-time alert to the system administrator (SA) and information system security officer (ISSO), at a minimum, on every Single Sign-On (SSO) account action.</t>
        </r>
      </text>
    </comment>
    <comment ref="J7" authorId="0" shapeId="0" xr:uid="{00000000-0006-0000-0500-000031000000}">
      <text>
        <r>
          <rPr>
            <sz val="11"/>
            <rFont val="Calibri"/>
          </rPr>
          <t>The vCenter Server must be configured to send logs to a central log server.</t>
        </r>
      </text>
    </comment>
    <comment ref="K7" authorId="0" shapeId="0" xr:uid="{00000000-0006-0000-0500-000032000000}">
      <text>
        <r>
          <rPr>
            <sz val="11"/>
            <rFont val="Calibri"/>
          </rPr>
          <t>vCenter must provide an immediate real-time alert to the system administrator (SA) and information system security officer (ISSO), at a minimum, of all audit failure events requiring real-time alerts.</t>
        </r>
      </text>
    </comment>
    <comment ref="L7" authorId="0" shapeId="0" xr:uid="{00000000-0006-0000-0500-000033000000}">
      <text>
        <r>
          <rPr>
            <sz val="11"/>
            <rFont val="Calibri"/>
          </rPr>
          <t>Remote logging for ESXi hosts must be configured.</t>
        </r>
      </text>
    </comment>
    <comment ref="M7" authorId="0" shapeId="0" xr:uid="{00000000-0006-0000-0500-000034000000}">
      <text>
        <r>
          <rPr>
            <sz val="11"/>
            <rFont val="Calibri"/>
          </rPr>
          <t>The ESXi host must produce audit records containing information to establish what type of events occurred.</t>
        </r>
      </text>
    </comment>
    <comment ref="N7" authorId="0" shapeId="0" xr:uid="{00000000-0006-0000-0500-000035000000}">
      <text>
        <r>
          <rPr>
            <sz val="11"/>
            <rFont val="Calibri"/>
          </rPr>
          <t>The ESXi host must enable a persistent log location for all locally stored logs.</t>
        </r>
      </text>
    </comment>
    <comment ref="O7" authorId="0" shapeId="0" xr:uid="{00000000-0006-0000-0500-000036000000}">
      <text>
        <r>
          <rPr>
            <sz val="11"/>
            <rFont val="Calibri"/>
          </rPr>
          <t>The ESXi host must not suppress warnings that the local or remote shell sessions are enabled.</t>
        </r>
      </text>
    </comment>
    <comment ref="P7" authorId="0" shapeId="0" xr:uid="{00000000-0006-0000-0500-000037000000}">
      <text>
        <r>
          <rPr>
            <sz val="11"/>
            <rFont val="Calibri"/>
          </rPr>
          <t>The ESXi host must not suppress warnings about unmitigated hyperthreading vulnerabilities.</t>
        </r>
      </text>
    </comment>
    <comment ref="Q7" authorId="0" shapeId="0" xr:uid="{00000000-0006-0000-0500-000038000000}">
      <text>
        <r>
          <rPr>
            <sz val="11"/>
            <rFont val="Calibri"/>
          </rPr>
          <t>The ESXi host must enable audit logging.</t>
        </r>
      </text>
    </comment>
    <comment ref="R7" authorId="0" shapeId="0" xr:uid="{00000000-0006-0000-0500-000012000000}">
      <text>
        <r>
          <rPr>
            <sz val="11"/>
            <rFont val="Calibri"/>
          </rPr>
          <t>Logging must be enabled on the virtual machine (VM).</t>
        </r>
      </text>
    </comment>
    <comment ref="S7" authorId="0" shapeId="0" xr:uid="{00000000-0006-0000-0500-000013000000}">
      <text>
        <r>
          <rPr>
            <sz val="11"/>
            <rFont val="Calibri"/>
          </rPr>
          <t>The Photon operating system must audit all account creations.</t>
        </r>
      </text>
    </comment>
    <comment ref="T7" authorId="0" shapeId="0" xr:uid="{00000000-0006-0000-0500-00001400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U7" authorId="0" shapeId="0" xr:uid="{00000000-0006-0000-0500-000015000000}">
      <text>
        <r>
          <rPr>
            <sz val="11"/>
            <rFont val="Calibri"/>
          </rPr>
          <t>The Photon operating system must have sshd authentication logging enabled.</t>
        </r>
      </text>
    </comment>
    <comment ref="V7" authorId="0" shapeId="0" xr:uid="{00000000-0006-0000-0500-00001600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W7" authorId="0" shapeId="0" xr:uid="{00000000-0006-0000-0500-000017000000}">
      <text>
        <r>
          <rPr>
            <sz val="11"/>
            <rFont val="Calibri"/>
          </rPr>
          <t>The Photon operating system must configure auditd to log to disk.</t>
        </r>
      </text>
    </comment>
    <comment ref="X7" authorId="0" shapeId="0" xr:uid="{00000000-0006-0000-0500-000018000000}">
      <text>
        <r>
          <rPr>
            <sz val="11"/>
            <rFont val="Calibri"/>
          </rPr>
          <t>The Photon operating system must configure auditd to use the correct log format.</t>
        </r>
      </text>
    </comment>
    <comment ref="Y7" authorId="0" shapeId="0" xr:uid="{00000000-0006-0000-0500-000019000000}">
      <text>
        <r>
          <rPr>
            <sz val="11"/>
            <rFont val="Calibri"/>
          </rPr>
          <t>The Photon operating system must be configured to audit the execution of privileged functions.</t>
        </r>
      </text>
    </comment>
    <comment ref="Z7" authorId="0" shapeId="0" xr:uid="{00000000-0006-0000-0500-00001A000000}">
      <text>
        <r>
          <rPr>
            <sz val="11"/>
            <rFont val="Calibri"/>
          </rPr>
          <t>The Photon operating system must have the auditd service running.</t>
        </r>
      </text>
    </comment>
    <comment ref="AA7" authorId="0" shapeId="0" xr:uid="{00000000-0006-0000-0500-00001B000000}">
      <text>
        <r>
          <rPr>
            <sz val="11"/>
            <rFont val="Calibri"/>
          </rPr>
          <t>The Photon operating system audit log must log space limit problems to syslog.</t>
        </r>
      </text>
    </comment>
    <comment ref="AB7" authorId="0" shapeId="0" xr:uid="{00000000-0006-0000-0500-00001C000000}">
      <text>
        <r>
          <rPr>
            <sz val="11"/>
            <rFont val="Calibri"/>
          </rPr>
          <t>The Photon operating system audit log must attempt to log audit failures to syslog.</t>
        </r>
      </text>
    </comment>
    <comment ref="AC7" authorId="0" shapeId="0" xr:uid="{00000000-0006-0000-0500-00001D000000}">
      <text>
        <r>
          <rPr>
            <sz val="11"/>
            <rFont val="Calibri"/>
          </rPr>
          <t>The Photon operating system must generate audit records when successful/unsuccessful attempts to access privileges occur.</t>
        </r>
      </text>
    </comment>
    <comment ref="AD7" authorId="0" shapeId="0" xr:uid="{00000000-0006-0000-0500-00001E000000}">
      <text>
        <r>
          <rPr>
            <sz val="11"/>
            <rFont val="Calibri"/>
          </rPr>
          <t>The Photon operating system must audit all account modifications.</t>
        </r>
      </text>
    </comment>
    <comment ref="AE7" authorId="0" shapeId="0" xr:uid="{00000000-0006-0000-0500-00001F000000}">
      <text>
        <r>
          <rPr>
            <sz val="11"/>
            <rFont val="Calibri"/>
          </rPr>
          <t>The Photon operating system must audit all account modifications.</t>
        </r>
      </text>
    </comment>
    <comment ref="AF7" authorId="0" shapeId="0" xr:uid="{00000000-0006-0000-0500-000020000000}">
      <text>
        <r>
          <rPr>
            <sz val="11"/>
            <rFont val="Calibri"/>
          </rPr>
          <t>The Photon operating system must audit all account disabling actions.</t>
        </r>
      </text>
    </comment>
    <comment ref="AG7" authorId="0" shapeId="0" xr:uid="{00000000-0006-0000-0500-000021000000}">
      <text>
        <r>
          <rPr>
            <sz val="11"/>
            <rFont val="Calibri"/>
          </rPr>
          <t>The Photon operating system must audit all account removal actions.</t>
        </r>
      </text>
    </comment>
    <comment ref="AH7" authorId="0" shapeId="0" xr:uid="{00000000-0006-0000-0500-000022000000}">
      <text>
        <r>
          <rPr>
            <sz val="11"/>
            <rFont val="Calibri"/>
          </rPr>
          <t>The Photon operating system must initiate auditing as part of the boot process.</t>
        </r>
      </text>
    </comment>
    <comment ref="AI7" authorId="0" shapeId="0" xr:uid="{00000000-0006-0000-0500-000023000000}">
      <text>
        <r>
          <rPr>
            <sz val="11"/>
            <rFont val="Calibri"/>
          </rPr>
          <t>The Photon operating system must protect audit tools from unauthorized modification and deletion.</t>
        </r>
      </text>
    </comment>
    <comment ref="AJ7" authorId="0" shapeId="0" xr:uid="{00000000-0006-0000-0500-000024000000}">
      <text>
        <r>
          <rPr>
            <sz val="11"/>
            <rFont val="Calibri"/>
          </rPr>
          <t>The Photon operating system must audit the execution of privileged functions.</t>
        </r>
      </text>
    </comment>
    <comment ref="AK7" authorId="0" shapeId="0" xr:uid="{00000000-0006-0000-0500-000025000000}">
      <text>
        <r>
          <rPr>
            <sz val="11"/>
            <rFont val="Calibri"/>
          </rPr>
          <t>The Photon operating system must configure auditd to keep logging in the event max log file size is reached.</t>
        </r>
      </text>
    </comment>
    <comment ref="AL7" authorId="0" shapeId="0" xr:uid="{00000000-0006-0000-0500-000026000000}">
      <text>
        <r>
          <rPr>
            <sz val="11"/>
            <rFont val="Calibri"/>
          </rPr>
          <t>The Photon operating system must configure auditd to log space limit problems to syslog.</t>
        </r>
      </text>
    </comment>
    <comment ref="AM7" authorId="0" shapeId="0" xr:uid="{00000000-0006-0000-0500-000027000000}">
      <text>
        <r>
          <rPr>
            <sz val="11"/>
            <rFont val="Calibri"/>
          </rPr>
          <t>The Photon operating system must generate audit records when the sudo command is used.</t>
        </r>
      </text>
    </comment>
    <comment ref="AN7" authorId="0" shapeId="0" xr:uid="{00000000-0006-0000-0500-000028000000}">
      <text>
        <r>
          <rPr>
            <sz val="11"/>
            <rFont val="Calibri"/>
          </rPr>
          <t>The Photon operating system must generate audit records when successful/unsuccessful logon attempts occur.</t>
        </r>
      </text>
    </comment>
    <comment ref="AO7" authorId="0" shapeId="0" xr:uid="{00000000-0006-0000-0500-000029000000}">
      <text>
        <r>
          <rPr>
            <sz val="11"/>
            <rFont val="Calibri"/>
          </rPr>
          <t xml:space="preserve">The Photon operating system must audit the </t>
        </r>
        <r>
          <rPr>
            <sz val="11"/>
            <color rgb="FF000000"/>
            <rFont val="Calibri"/>
          </rPr>
          <t>"</t>
        </r>
        <r>
          <rPr>
            <b/>
            <sz val="11"/>
            <color rgb="FF000000"/>
            <rFont val="Calibri"/>
          </rPr>
          <t>insmod</t>
        </r>
        <r>
          <rPr>
            <sz val="11"/>
            <color rgb="FF000000"/>
            <rFont val="Calibri"/>
          </rPr>
          <t>"</t>
        </r>
        <r>
          <rPr>
            <sz val="11"/>
            <color rgb="FF000000"/>
            <rFont val="Calibri"/>
          </rPr>
          <t xml:space="preserve"> module.</t>
        </r>
      </text>
    </comment>
    <comment ref="AP7" authorId="0" shapeId="0" xr:uid="{00000000-0006-0000-0500-00002A000000}">
      <text>
        <r>
          <rPr>
            <sz val="11"/>
            <rFont val="Calibri"/>
          </rPr>
          <t>The Photon operating system auditd service must generate audit records for all account creations, modifications, disabling, and termination events.</t>
        </r>
      </text>
    </comment>
    <comment ref="AQ7" authorId="0" shapeId="0" xr:uid="{00000000-0006-0000-0500-00002B000000}">
      <text>
        <r>
          <rPr>
            <sz val="11"/>
            <rFont val="Calibri"/>
          </rPr>
          <t>The Photon operating system must ensure audit events are flushed to disk at proper intervals.</t>
        </r>
      </text>
    </comment>
    <comment ref="AR7" authorId="0" shapeId="0" xr:uid="{00000000-0006-0000-0500-00002C000000}">
      <text>
        <r>
          <rPr>
            <sz val="11"/>
            <rFont val="Calibri"/>
          </rPr>
          <t>The Photon operating system must configure sshd to display the last login immediately after authentication.</t>
        </r>
      </text>
    </comment>
    <comment ref="AS7" authorId="0" shapeId="0" xr:uid="{00000000-0006-0000-0500-00002D000000}">
      <text>
        <r>
          <rPr>
            <sz val="11"/>
            <rFont val="Calibri"/>
          </rPr>
          <t>VMware Postgres log files must contain required fields.</t>
        </r>
      </text>
    </comment>
    <comment ref="AT7" authorId="0" shapeId="0" xr:uid="{00000000-0006-0000-0500-00002E000000}">
      <text>
        <r>
          <rPr>
            <sz val="11"/>
            <rFont val="Calibri"/>
          </rPr>
          <t>VMware Postgres must write log entries to disk prior to returning operation success or failure.</t>
        </r>
      </text>
    </comment>
    <comment ref="AU7" authorId="0" shapeId="0" xr:uid="{00000000-0006-0000-0500-00002F000000}">
      <text>
        <r>
          <rPr>
            <sz val="11"/>
            <rFont val="Calibri"/>
          </rPr>
          <t>VMware Postgres must have log collection enabled.</t>
        </r>
      </text>
    </comment>
    <comment ref="H9" authorId="0" shapeId="0" xr:uid="{00000000-0006-0000-0500-000039000000}">
      <text>
        <r>
          <rPr>
            <sz val="11"/>
            <rFont val="Calibri"/>
          </rPr>
          <t>The ESXi host must enable Secure Boot.</t>
        </r>
      </text>
    </comment>
    <comment ref="I9" authorId="0" shapeId="0" xr:uid="{00000000-0006-0000-0500-00003A000000}">
      <text>
        <r>
          <rPr>
            <sz val="11"/>
            <rFont val="Calibri"/>
          </rPr>
          <t>The ESXi host must require TPM-based configuration encryption.</t>
        </r>
      </text>
    </comment>
    <comment ref="J9" authorId="0" shapeId="0" xr:uid="{00000000-0006-0000-0500-00003B000000}">
      <text>
        <r>
          <rPr>
            <sz val="11"/>
            <rFont val="Calibri"/>
          </rPr>
          <t>The ESXi host must implement Secure Boot enforcement.</t>
        </r>
      </text>
    </comment>
    <comment ref="H10" authorId="0" shapeId="0" xr:uid="{00000000-0006-0000-0500-00003C000000}">
      <text>
        <r>
          <rPr>
            <sz val="11"/>
            <rFont val="Calibri"/>
          </rPr>
          <t>vCenter Server plugins must be verified.</t>
        </r>
      </text>
    </comment>
    <comment ref="I10" authorId="0" shapeId="0" xr:uid="{00000000-0006-0000-0500-00003D000000}">
      <text>
        <r>
          <rPr>
            <sz val="11"/>
            <rFont val="Calibri"/>
          </rPr>
          <t>The ESXi Image Profile and vSphere Installation Bundle (VIB) acceptance levels must be verified.</t>
        </r>
      </text>
    </comment>
    <comment ref="J10" authorId="0" shapeId="0" xr:uid="{00000000-0006-0000-0500-00003E000000}">
      <text>
        <r>
          <rPr>
            <sz val="11"/>
            <rFont val="Calibri"/>
          </rPr>
          <t>The Photon operating system package files must not be modified.</t>
        </r>
      </text>
    </comment>
    <comment ref="K10" authorId="0" shapeId="0" xr:uid="{00000000-0006-0000-0500-00003F000000}">
      <text>
        <r>
          <rPr>
            <sz val="11"/>
            <rFont val="Calibri"/>
          </rPr>
          <t>The Photon operating system RPM package management tool must cryptographically verify the authenticity of all software packages during installation.</t>
        </r>
      </text>
    </comment>
    <comment ref="L10" authorId="0" shapeId="0" xr:uid="{00000000-0006-0000-0500-000040000000}">
      <text>
        <r>
          <rPr>
            <sz val="11"/>
            <rFont val="Calibri"/>
          </rPr>
          <t>The Photon operating system RPM package management tool must cryptographically verify the authenticity of all software packages during installation.</t>
        </r>
      </text>
    </comment>
    <comment ref="M10" authorId="0" shapeId="0" xr:uid="{00000000-0006-0000-0500-000041000000}">
      <text>
        <r>
          <rPr>
            <sz val="11"/>
            <rFont val="Calibri"/>
          </rPr>
          <t>The  Photon operating system YUM repository must cryptographically verify the authenticity of all software packages during installation.</t>
        </r>
      </text>
    </comment>
    <comment ref="N10" authorId="0" shapeId="0" xr:uid="{00000000-0006-0000-0500-000042000000}">
      <text>
        <r>
          <rPr>
            <sz val="11"/>
            <rFont val="Calibri"/>
          </rPr>
          <t>Performance Charts application files must be verified for their integrity.</t>
        </r>
      </text>
    </comment>
    <comment ref="O10" authorId="0" shapeId="0" xr:uid="{00000000-0006-0000-0500-000043000000}">
      <text>
        <r>
          <rPr>
            <sz val="11"/>
            <rFont val="Calibri"/>
          </rPr>
          <t>VAMI server binaries and libraries must be verified for their integrity.</t>
        </r>
      </text>
    </comment>
    <comment ref="P10" authorId="0" shapeId="0" xr:uid="{00000000-0006-0000-0500-000044000000}">
      <text>
        <r>
          <rPr>
            <sz val="11"/>
            <rFont val="Calibri"/>
          </rPr>
          <t>ESX Agent Manager application files must be verified for their integrity.</t>
        </r>
      </text>
    </comment>
    <comment ref="Q10" authorId="0" shapeId="0" xr:uid="{00000000-0006-0000-0500-000045000000}">
      <text>
        <r>
          <rPr>
            <sz val="11"/>
            <rFont val="Calibri"/>
          </rPr>
          <t>Lookup Service application files must be verified for their integrity.</t>
        </r>
      </text>
    </comment>
    <comment ref="R10" authorId="0" shapeId="0" xr:uid="{00000000-0006-0000-0500-000046000000}">
      <text>
        <r>
          <rPr>
            <sz val="11"/>
            <rFont val="Calibri"/>
          </rPr>
          <t>The Security Token Service application files must be verified for their integrity.</t>
        </r>
      </text>
    </comment>
    <comment ref="S10" authorId="0" shapeId="0" xr:uid="{00000000-0006-0000-0500-000047000000}">
      <text>
        <r>
          <rPr>
            <sz val="11"/>
            <rFont val="Calibri"/>
          </rPr>
          <t>vSphere UI application files must be verified for their integrity.</t>
        </r>
      </text>
    </comment>
    <comment ref="T10" authorId="0" shapeId="0" xr:uid="{00000000-0006-0000-0500-000048000000}">
      <text>
        <r>
          <rPr>
            <sz val="11"/>
            <rFont val="Calibri"/>
          </rPr>
          <t>vSphere UI plugins must be authorized before use.</t>
        </r>
      </text>
    </comment>
    <comment ref="H13" authorId="0" shapeId="0" xr:uid="{00000000-0006-0000-0500-000049000000}">
      <text>
        <r>
          <rPr>
            <sz val="11"/>
            <rFont val="Calibri"/>
          </rPr>
          <t>The vCenter Server must disable the Customer Experience Improvement Program (CEIP).</t>
        </r>
      </text>
    </comment>
    <comment ref="I13" authorId="0" shapeId="0" xr:uid="{00000000-0006-0000-0500-00004A000000}">
      <text>
        <r>
          <rPr>
            <sz val="11"/>
            <rFont val="Calibri"/>
          </rPr>
          <t>Copy operations must be disabled on the virtual machine (VM).</t>
        </r>
      </text>
    </comment>
    <comment ref="J13" authorId="0" shapeId="0" xr:uid="{00000000-0006-0000-0500-00004B000000}">
      <text>
        <r>
          <rPr>
            <sz val="11"/>
            <rFont val="Calibri"/>
          </rPr>
          <t>Drag and drop operations must be disabled on the virtual machine (VM).</t>
        </r>
      </text>
    </comment>
    <comment ref="K13" authorId="0" shapeId="0" xr:uid="{00000000-0006-0000-0500-00004C000000}">
      <text>
        <r>
          <rPr>
            <sz val="11"/>
            <rFont val="Calibri"/>
          </rPr>
          <t>Paste operations must be disabled on the virtual machine (VM).</t>
        </r>
      </text>
    </comment>
    <comment ref="L13" authorId="0" shapeId="0" xr:uid="{00000000-0006-0000-0500-00004D000000}">
      <text>
        <r>
          <rPr>
            <sz val="11"/>
            <rFont val="Calibri"/>
          </rPr>
          <t>Host Guest File System (HGFS) file transfers must be disabled on the virtual machine (VM).</t>
        </r>
      </text>
    </comment>
    <comment ref="H14" authorId="0" shapeId="0" xr:uid="{00000000-0006-0000-0500-00004E000000}">
      <text>
        <r>
          <rPr>
            <sz val="11"/>
            <rFont val="Calibri"/>
          </rPr>
          <t>The vCenter server must disable SNMPv1/2 receivers.</t>
        </r>
      </text>
    </comment>
    <comment ref="I14" authorId="0" shapeId="0" xr:uid="{00000000-0006-0000-0500-00004F000000}">
      <text>
        <r>
          <rPr>
            <sz val="11"/>
            <rFont val="Calibri"/>
          </rPr>
          <t>The vCenter Server must disable the distributed virtual switch health check.</t>
        </r>
      </text>
    </comment>
    <comment ref="J14" authorId="0" shapeId="0" xr:uid="{00000000-0006-0000-0500-000050000000}">
      <text>
        <r>
          <rPr>
            <sz val="11"/>
            <rFont val="Calibri"/>
          </rPr>
          <t>The vCenter Server must disable Username/Password and Windows Integrated Authentication.</t>
        </r>
      </text>
    </comment>
    <comment ref="K14" authorId="0" shapeId="0" xr:uid="{00000000-0006-0000-0500-000051000000}">
      <text>
        <r>
          <rPr>
            <sz val="11"/>
            <rFont val="Calibri"/>
          </rPr>
          <t>The ESXi host must disable the Managed Object Browser (MOB).</t>
        </r>
      </text>
    </comment>
    <comment ref="L14" authorId="0" shapeId="0" xr:uid="{00000000-0006-0000-0500-000052000000}">
      <text>
        <r>
          <rPr>
            <sz val="11"/>
            <rFont val="Calibri"/>
          </rPr>
          <t>The ESXi host must be configured to disable nonessential capabilities by disabling Secure Shell (SSH).</t>
        </r>
      </text>
    </comment>
    <comment ref="M14" authorId="0" shapeId="0" xr:uid="{00000000-0006-0000-0500-000053000000}">
      <text>
        <r>
          <rPr>
            <sz val="11"/>
            <rFont val="Calibri"/>
          </rPr>
          <t>The ESXi host must disable ESXi Shell unless needed for diagnostics or troubleshooting.</t>
        </r>
      </text>
    </comment>
    <comment ref="N14" authorId="0" shapeId="0" xr:uid="{00000000-0006-0000-0500-000054000000}">
      <text>
        <r>
          <rPr>
            <sz val="11"/>
            <rFont val="Calibri"/>
          </rPr>
          <t>Use of the dvFilter network application programming interfaces (APIs) must be restricted.</t>
        </r>
      </text>
    </comment>
    <comment ref="O14" authorId="0" shapeId="0" xr:uid="{00000000-0006-0000-0500-000055000000}">
      <text>
        <r>
          <rPr>
            <sz val="11"/>
            <rFont val="Calibri"/>
          </rPr>
          <t>The ESXi host OpenSLP service must be disabled.</t>
        </r>
      </text>
    </comment>
    <comment ref="P14" authorId="0" shapeId="0" xr:uid="{00000000-0006-0000-0500-000056000000}">
      <text>
        <r>
          <rPr>
            <sz val="11"/>
            <rFont val="Calibri"/>
          </rPr>
          <t>The ESXi Common Information Model (CIM) service must be disabled.</t>
        </r>
      </text>
    </comment>
    <comment ref="Q14" authorId="0" shapeId="0" xr:uid="{00000000-0006-0000-0500-000057000000}">
      <text>
        <r>
          <rPr>
            <sz val="11"/>
            <rFont val="Calibri"/>
          </rPr>
          <t>Host Guest File System (HGFS) file transfers must be disabled on the virtual machine (VM).</t>
        </r>
      </text>
    </comment>
    <comment ref="R14" authorId="0" shapeId="0" xr:uid="{00000000-0006-0000-0500-000058000000}">
      <text>
        <r>
          <rPr>
            <sz val="11"/>
            <rFont val="Calibri"/>
          </rPr>
          <t xml:space="preserve">Access to virtual machines (VMs)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 must be controlled.</t>
        </r>
      </text>
    </comment>
    <comment ref="S14" authorId="0" shapeId="0" xr:uid="{00000000-0006-0000-0500-000059000000}">
      <text>
        <r>
          <rPr>
            <sz val="11"/>
            <rFont val="Calibri"/>
          </rPr>
          <t>All 3D features on the virtual machine (VM) must be disabled when not required.</t>
        </r>
      </text>
    </comment>
    <comment ref="T14" authorId="0" shapeId="0" xr:uid="{00000000-0006-0000-0500-00005A000000}">
      <text>
        <r>
          <rPr>
            <sz val="11"/>
            <rFont val="Calibri"/>
          </rPr>
          <t>DirectPath I/O must be disabled on the virtual machine (VM) when not required.</t>
        </r>
      </text>
    </comment>
    <comment ref="U14" authorId="0" shapeId="0" xr:uid="{00000000-0006-0000-0500-00005B000000}">
      <text>
        <r>
          <rPr>
            <sz val="11"/>
            <rFont val="Calibri"/>
          </rPr>
          <t>The Photon operating system must disable the loading of unnecessary kernel modules.</t>
        </r>
      </text>
    </comment>
    <comment ref="V14" authorId="0" shapeId="0" xr:uid="{00000000-0006-0000-0500-00005C000000}">
      <text>
        <r>
          <rPr>
            <sz val="11"/>
            <rFont val="Calibri"/>
          </rPr>
          <t>The Photon operating system must remove all software components after updated versions have been installed.</t>
        </r>
      </text>
    </comment>
    <comment ref="W14" authorId="0" shapeId="0" xr:uid="{00000000-0006-0000-0500-00005D000000}">
      <text>
        <r>
          <rPr>
            <sz val="11"/>
            <rFont val="Calibri"/>
          </rPr>
          <t>The Photon operating system must disable the debug-shell service.</t>
        </r>
      </text>
    </comment>
    <comment ref="X14" authorId="0" shapeId="0" xr:uid="{00000000-0006-0000-0500-00005E000000}">
      <text>
        <r>
          <rPr>
            <sz val="11"/>
            <rFont val="Calibri"/>
          </rPr>
          <t>The Photon operating system must be configured so the x86 Ctrl-Alt-Delete key sequence is disabled on the command line.</t>
        </r>
      </text>
    </comment>
    <comment ref="Y14" authorId="0" shapeId="0" xr:uid="{00000000-0006-0000-0500-00005F000000}">
      <text>
        <r>
          <rPr>
            <sz val="11"/>
            <rFont val="Calibri"/>
          </rPr>
          <t>The Photon operating system must disable systemd fallback Domain Name System (DNS).</t>
        </r>
      </text>
    </comment>
    <comment ref="Z14" authorId="0" shapeId="0" xr:uid="{00000000-0006-0000-0500-000060000000}">
      <text>
        <r>
          <rPr>
            <sz val="11"/>
            <rFont val="Calibri"/>
          </rPr>
          <t>Performance Charts must not have the Web Distributed Authoring (WebDAV) servlet installed.</t>
        </r>
      </text>
    </comment>
    <comment ref="AA14" authorId="0" shapeId="0" xr:uid="{00000000-0006-0000-0500-000061000000}">
      <text>
        <r>
          <rPr>
            <sz val="11"/>
            <rFont val="Calibri"/>
          </rPr>
          <t>Performance Charts must disable the shutdown port.</t>
        </r>
      </text>
    </comment>
    <comment ref="AB14" authorId="0" shapeId="0" xr:uid="{00000000-0006-0000-0500-000062000000}">
      <text>
        <r>
          <rPr>
            <sz val="11"/>
            <rFont val="Calibri"/>
          </rPr>
          <t>VAMI must not have the Web Distributed Authoring (WebDAV) servlet installed.</t>
        </r>
      </text>
    </comment>
    <comment ref="AC14" authorId="0" shapeId="0" xr:uid="{00000000-0006-0000-0500-000063000000}">
      <text>
        <r>
          <rPr>
            <sz val="11"/>
            <rFont val="Calibri"/>
          </rPr>
          <t>ESX Agent Manager must not have the Web Distributed Authoring (WebDAV) servlet installed.</t>
        </r>
      </text>
    </comment>
    <comment ref="AD14" authorId="0" shapeId="0" xr:uid="{00000000-0006-0000-0500-000064000000}">
      <text>
        <r>
          <rPr>
            <sz val="11"/>
            <rFont val="Calibri"/>
          </rPr>
          <t>ESX Agent Manager must disable the shutdown port.</t>
        </r>
      </text>
    </comment>
    <comment ref="AE14" authorId="0" shapeId="0" xr:uid="{00000000-0006-0000-0500-000065000000}">
      <text>
        <r>
          <rPr>
            <sz val="11"/>
            <rFont val="Calibri"/>
          </rPr>
          <t>Lookup Service must not have the Web Distributed Authoring (WebDAV) servlet installed.</t>
        </r>
      </text>
    </comment>
    <comment ref="AF14" authorId="0" shapeId="0" xr:uid="{00000000-0006-0000-0500-000066000000}">
      <text>
        <r>
          <rPr>
            <sz val="11"/>
            <rFont val="Calibri"/>
          </rPr>
          <t>Lookup Service must disable the shutdown port.</t>
        </r>
      </text>
    </comment>
    <comment ref="AG14" authorId="0" shapeId="0" xr:uid="{00000000-0006-0000-0500-000067000000}">
      <text>
        <r>
          <rPr>
            <sz val="11"/>
            <rFont val="Calibri"/>
          </rPr>
          <t>The Security Token Service must not have the Web Distributed Authoring (WebDAV) servlet installed.</t>
        </r>
      </text>
    </comment>
    <comment ref="AH14" authorId="0" shapeId="0" xr:uid="{00000000-0006-0000-0500-000068000000}">
      <text>
        <r>
          <rPr>
            <sz val="11"/>
            <rFont val="Calibri"/>
          </rPr>
          <t>The Security Token Service must disable the shutdown port.</t>
        </r>
      </text>
    </comment>
    <comment ref="AI14" authorId="0" shapeId="0" xr:uid="{00000000-0006-0000-0500-000069000000}">
      <text>
        <r>
          <rPr>
            <sz val="11"/>
            <rFont val="Calibri"/>
          </rPr>
          <t>vSphere UI must not have the Web Distributed Authoring (WebDAV) servlet installed.</t>
        </r>
      </text>
    </comment>
    <comment ref="AJ14" authorId="0" shapeId="0" xr:uid="{00000000-0006-0000-0500-00006A000000}">
      <text>
        <r>
          <rPr>
            <sz val="11"/>
            <rFont val="Calibri"/>
          </rPr>
          <t>vSphere UI must disable the shutdown port.</t>
        </r>
      </text>
    </comment>
    <comment ref="H16" authorId="0" shapeId="0" xr:uid="{00000000-0006-0000-0500-00006B000000}">
      <text>
        <r>
          <rPr>
            <sz val="11"/>
            <rFont val="Calibri"/>
          </rPr>
          <t>The vCenter Server must use TLS 1.2, at a minimum, to protect the confidentiality of sensitive data during electronic dissemination using remote access.</t>
        </r>
      </text>
    </comment>
    <comment ref="I16" authorId="0" shapeId="0" xr:uid="{00000000-0006-0000-0500-00006C000000}">
      <text>
        <r>
          <rPr>
            <sz val="11"/>
            <rFont val="Calibri"/>
          </rPr>
          <t>The vCenter Server must enable FIPS-validated cryptography.</t>
        </r>
      </text>
    </comment>
    <comment ref="J16" authorId="0" shapeId="0" xr:uid="{00000000-0006-0000-0500-00006D000000}">
      <text>
        <r>
          <rPr>
            <sz val="11"/>
            <rFont val="Calibri"/>
          </rPr>
          <t>The vCenter Server Machine Secure Sockets Layer (SSL) certificate must be issued by a DOD certificate authority.</t>
        </r>
      </text>
    </comment>
    <comment ref="K16" authorId="0" shapeId="0" xr:uid="{00000000-0006-0000-0500-00006E000000}">
      <text>
        <r>
          <rPr>
            <sz val="11"/>
            <rFont val="Calibri"/>
          </rPr>
          <t>The vCenter Server must only send NetFlow traffic to authorized collectors.</t>
        </r>
      </text>
    </comment>
    <comment ref="L16" authorId="0" shapeId="0" xr:uid="{00000000-0006-0000-0500-00006F000000}">
      <text>
        <r>
          <rPr>
            <sz val="11"/>
            <rFont val="Calibri"/>
          </rPr>
          <t>The vCenter Server must have new Key Encryption Keys (KEKs) reissued at regular intervals for vSAN encrypted datastore(s).</t>
        </r>
      </text>
    </comment>
    <comment ref="M16" authorId="0" shapeId="0" xr:uid="{00000000-0006-0000-0500-000070000000}">
      <text>
        <r>
          <rPr>
            <sz val="11"/>
            <rFont val="Calibri"/>
          </rPr>
          <t>The vCenter Server must use secure Lightweight Directory Access Protocol (LDAPS) when adding an LDAP identity source.</t>
        </r>
      </text>
    </comment>
    <comment ref="N16" authorId="0" shapeId="0" xr:uid="{00000000-0006-0000-0500-000071000000}">
      <text>
        <r>
          <rPr>
            <sz val="11"/>
            <rFont val="Calibri"/>
          </rPr>
          <t>vCenter Native Key Providers must be backed up with a strong password.</t>
        </r>
      </text>
    </comment>
    <comment ref="O16" authorId="0" shapeId="0" xr:uid="{00000000-0006-0000-0500-000072000000}">
      <text>
        <r>
          <rPr>
            <sz val="11"/>
            <rFont val="Calibri"/>
          </rPr>
          <t>The ESXi host Secure Shell (SSH) daemon must use FIPS 140-2 validated cryptographic modules to protect the confidentiality of remote access sessions.</t>
        </r>
      </text>
    </comment>
    <comment ref="P16" authorId="0" shapeId="0" xr:uid="{00000000-0006-0000-0500-000073000000}">
      <text>
        <r>
          <rPr>
            <sz val="11"/>
            <rFont val="Calibri"/>
          </rPr>
          <t>The ESXi host must exclusively enable Transport Layer Security (TLS) 1.2 for all endpoints.</t>
        </r>
      </text>
    </comment>
    <comment ref="Q16" authorId="0" shapeId="0" xr:uid="{00000000-0006-0000-0500-000074000000}">
      <text>
        <r>
          <rPr>
            <sz val="11"/>
            <rFont val="Calibri"/>
          </rPr>
          <t>The ESXi host must use DOD-approved certificates.</t>
        </r>
      </text>
    </comment>
    <comment ref="R16" authorId="0" shapeId="0" xr:uid="{00000000-0006-0000-0500-000075000000}">
      <text>
        <r>
          <rPr>
            <sz val="11"/>
            <rFont val="Calibri"/>
          </rPr>
          <t>The ESXi host must enable strict x509 verification for SSL syslog endpoints.</t>
        </r>
      </text>
    </comment>
    <comment ref="S16" authorId="0" shapeId="0" xr:uid="{00000000-0006-0000-0500-000076000000}">
      <text>
        <r>
          <rPr>
            <sz val="11"/>
            <rFont val="Calibri"/>
          </rPr>
          <t>The ESXi host must verify certificates for SSL syslog endpoints.</t>
        </r>
      </text>
    </comment>
    <comment ref="T16" authorId="0" shapeId="0" xr:uid="{00000000-0006-0000-0500-000077000000}">
      <text>
        <r>
          <rPr>
            <sz val="11"/>
            <rFont val="Calibri"/>
          </rPr>
          <t>The ESXi host must enable volatile key destruction.</t>
        </r>
      </text>
    </comment>
    <comment ref="U16" authorId="0" shapeId="0" xr:uid="{00000000-0006-0000-0500-000078000000}">
      <text>
        <r>
          <rPr>
            <sz val="11"/>
            <rFont val="Calibri"/>
          </rPr>
          <t>The ESXi host rhttpproxy daemon must use FIPS 140-2 validated cryptographic modules to protect the confidentiality of remote access sessions.</t>
        </r>
      </text>
    </comment>
    <comment ref="V16" authorId="0" shapeId="0" xr:uid="{00000000-0006-0000-0500-000079000000}">
      <text>
        <r>
          <rPr>
            <sz val="11"/>
            <rFont val="Calibri"/>
          </rPr>
          <t>The ESXi host must require TPM-based configuration encryption.</t>
        </r>
      </text>
    </comment>
    <comment ref="W16" authorId="0" shapeId="0" xr:uid="{00000000-0006-0000-0500-00007A000000}">
      <text>
        <r>
          <rPr>
            <sz val="11"/>
            <rFont val="Calibri"/>
          </rPr>
          <t>The ESXi host SSH daemon must be configured to only use FIPS 140-2 validated ciphers.</t>
        </r>
      </text>
    </comment>
    <comment ref="X16" authorId="0" shapeId="0" xr:uid="{00000000-0006-0000-0500-00007B000000}">
      <text>
        <r>
          <rPr>
            <sz val="11"/>
            <rFont val="Calibri"/>
          </rPr>
          <t>Encryption must be enabled for vMotion on the virtual machine (VM).</t>
        </r>
      </text>
    </comment>
    <comment ref="Y16" authorId="0" shapeId="0" xr:uid="{00000000-0006-0000-0500-00007C000000}">
      <text>
        <r>
          <rPr>
            <sz val="11"/>
            <rFont val="Calibri"/>
          </rPr>
          <t>Encryption must be enabled for Fault Tolerance on the virtual machine (VM).</t>
        </r>
      </text>
    </comment>
    <comment ref="Z16" authorId="0" shapeId="0" xr:uid="{00000000-0006-0000-0500-00007D000000}">
      <text>
        <r>
          <rPr>
            <sz val="11"/>
            <rFont val="Calibri"/>
          </rPr>
          <t>The Photon operating system must configure sshd to use approved encryption algorithms.</t>
        </r>
      </text>
    </comment>
    <comment ref="AA16" authorId="0" shapeId="0" xr:uid="{00000000-0006-0000-0500-00007E000000}">
      <text>
        <r>
          <rPr>
            <sz val="11"/>
            <rFont val="Calibri"/>
          </rPr>
          <t>The Photon operating system must configure sshd to use FIPS 140-2 ciphers.</t>
        </r>
      </text>
    </comment>
    <comment ref="AB16" authorId="0" shapeId="0" xr:uid="{00000000-0006-0000-0500-00007F00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AC16" authorId="0" shapeId="0" xr:uid="{00000000-0006-0000-0500-000080000000}">
      <text>
        <r>
          <rPr>
            <sz val="11"/>
            <rFont val="Calibri"/>
          </rPr>
          <t xml:space="preserve">The vPostgres database must use </t>
        </r>
        <r>
          <rPr>
            <sz val="11"/>
            <color rgb="FF000000"/>
            <rFont val="Calibri"/>
          </rPr>
          <t>"</t>
        </r>
        <r>
          <rPr>
            <b/>
            <sz val="11"/>
            <color rgb="FF000000"/>
            <rFont val="Calibri"/>
          </rPr>
          <t>md5</t>
        </r>
        <r>
          <rPr>
            <sz val="11"/>
            <color rgb="FF000000"/>
            <rFont val="Calibri"/>
          </rPr>
          <t>"</t>
        </r>
        <r>
          <rPr>
            <sz val="11"/>
            <color rgb="FF000000"/>
            <rFont val="Calibri"/>
          </rPr>
          <t xml:space="preserve"> for authentication.</t>
        </r>
      </text>
    </comment>
    <comment ref="AD16" authorId="0" shapeId="0" xr:uid="{00000000-0006-0000-0500-000081000000}">
      <text>
        <r>
          <rPr>
            <sz val="11"/>
            <rFont val="Calibri"/>
          </rPr>
          <t>VMware Postgres must be configured to use Transport Layer Security (TLS).</t>
        </r>
      </text>
    </comment>
    <comment ref="AE16" authorId="0" shapeId="0" xr:uid="{00000000-0006-0000-0500-000082000000}">
      <text>
        <r>
          <rPr>
            <sz val="11"/>
            <rFont val="Calibri"/>
          </rPr>
          <t>VMware Postgres must enforce authorized access to all public key infrastructure (PKI) private keys.</t>
        </r>
      </text>
    </comment>
    <comment ref="AF16" authorId="0" shapeId="0" xr:uid="{00000000-0006-0000-0500-000083000000}">
      <text>
        <r>
          <rPr>
            <sz val="11"/>
            <rFont val="Calibri"/>
          </rPr>
          <t>VMware Postgres must use FIPS 140-2 approved Transport Layer Security (TLS) ciphers.</t>
        </r>
      </text>
    </comment>
    <comment ref="AG16" authorId="0" shapeId="0" xr:uid="{00000000-0006-0000-0500-000084000000}">
      <text>
        <r>
          <rPr>
            <sz val="11"/>
            <rFont val="Calibri"/>
          </rPr>
          <t>VAMI must be configured with FIPS 140-2 compliant ciphers for HTTPS connections.</t>
        </r>
      </text>
    </comment>
    <comment ref="AH16" authorId="0" shapeId="0" xr:uid="{00000000-0006-0000-0500-000085000000}">
      <text>
        <r>
          <rPr>
            <sz val="11"/>
            <rFont val="Calibri"/>
          </rPr>
          <t>VAMI must use cryptography to protect the integrity of remote sessions.</t>
        </r>
      </text>
    </comment>
    <comment ref="AI16" authorId="0" shapeId="0" xr:uid="{00000000-0006-0000-0500-000086000000}">
      <text>
        <r>
          <rPr>
            <sz val="11"/>
            <rFont val="Calibri"/>
          </rPr>
          <t>VAMI must protect the keystore from unauthorized access.</t>
        </r>
      </text>
    </comment>
    <comment ref="AJ16" authorId="0" shapeId="0" xr:uid="{00000000-0006-0000-0500-000087000000}">
      <text>
        <r>
          <rPr>
            <sz val="11"/>
            <rFont val="Calibri"/>
          </rPr>
          <t>VAMI must implement Transport Layer Security (TLS) 1.2 exclusively.</t>
        </r>
      </text>
    </comment>
    <comment ref="AK16" authorId="0" shapeId="0" xr:uid="{00000000-0006-0000-0500-000088000000}">
      <text>
        <r>
          <rPr>
            <sz val="11"/>
            <rFont val="Calibri"/>
          </rPr>
          <t>VAMI must force clients to select the most secure cipher.</t>
        </r>
      </text>
    </comment>
    <comment ref="AL16" authorId="0" shapeId="0" xr:uid="{00000000-0006-0000-0500-000089000000}">
      <text>
        <r>
          <rPr>
            <sz val="11"/>
            <rFont val="Calibri"/>
          </rPr>
          <t>VAMI must disable client-initiated Transport Layer Security (TLS) renegotiation.</t>
        </r>
      </text>
    </comment>
    <comment ref="AM16" authorId="0" shapeId="0" xr:uid="{00000000-0006-0000-0500-00008A000000}">
      <text>
        <r>
          <rPr>
            <sz val="11"/>
            <rFont val="Calibri"/>
          </rPr>
          <t>VAMI must enable FIPS mode.</t>
        </r>
      </text>
    </comment>
    <comment ref="AN16" authorId="0" shapeId="0" xr:uid="{00000000-0006-0000-0500-00008B000000}">
      <text>
        <r>
          <rPr>
            <sz val="11"/>
            <rFont val="Calibri"/>
          </rPr>
          <t>Envoy must be configured to operate in FIPS mode.</t>
        </r>
      </text>
    </comment>
    <comment ref="AO16" authorId="0" shapeId="0" xr:uid="{00000000-0006-0000-0500-00008C000000}">
      <text>
        <r>
          <rPr>
            <sz val="11"/>
            <rFont val="Calibri"/>
          </rPr>
          <t>Envoy must use only Transport Layer Security (TLS) 1.2 for the protection of client connections.</t>
        </r>
      </text>
    </comment>
    <comment ref="AP16" authorId="0" shapeId="0" xr:uid="{00000000-0006-0000-0500-00008D000000}">
      <text>
        <r>
          <rPr>
            <sz val="11"/>
            <rFont val="Calibri"/>
          </rPr>
          <t>The Envoy private key file must be protected from unauthorized access.</t>
        </r>
      </text>
    </comment>
    <comment ref="AQ16" authorId="0" shapeId="0" xr:uid="{00000000-0006-0000-0500-00008E000000}">
      <text>
        <r>
          <rPr>
            <sz val="11"/>
            <rFont val="Calibri"/>
          </rPr>
          <t>Envoy must exclusively use the HTTPS protocol for client connections.</t>
        </r>
      </text>
    </comment>
    <comment ref="H19" authorId="0" shapeId="0" xr:uid="{00000000-0006-0000-0500-00008F000000}">
      <text>
        <r>
          <rPr>
            <sz val="11"/>
            <rFont val="Calibri"/>
          </rPr>
          <t>The Photon operating system must implement address space layout randomization (ASLR) to protect its memory from unauthorized code execution.</t>
        </r>
      </text>
    </comment>
    <comment ref="H20" authorId="0" shapeId="0" xr:uid="{00000000-0006-0000-0500-000090000000}">
      <text>
        <r>
          <rPr>
            <sz val="11"/>
            <rFont val="Calibri"/>
          </rPr>
          <t>The vCenter Server must manage excess capacity, bandwidth, or other redundancy to limit the effects of information flooding types of denial-of-service (DoS) attacks by enabling Network I/O Control (NIOC).</t>
        </r>
      </text>
    </comment>
    <comment ref="I20" authorId="0" shapeId="0" xr:uid="{00000000-0006-0000-0500-000091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J20" authorId="0" shapeId="0" xr:uid="{00000000-0006-0000-0500-000092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K20" authorId="0" shapeId="0" xr:uid="{00000000-0006-0000-0500-00009300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L20" authorId="0" shapeId="0" xr:uid="{00000000-0006-0000-0500-000094000000}">
      <text>
        <r>
          <rPr>
            <sz val="11"/>
            <rFont val="Calibri"/>
          </rPr>
          <t>The ESXi host Secure Shell (SSH) daemon must be configured to not allow gateway ports.</t>
        </r>
      </text>
    </comment>
    <comment ref="M20" authorId="0" shapeId="0" xr:uid="{00000000-0006-0000-0500-000095000000}">
      <text>
        <r>
          <rPr>
            <sz val="11"/>
            <rFont val="Calibri"/>
          </rPr>
          <t>The ESXi host Secure Shell (SSH) daemon must not permit tunnels.</t>
        </r>
      </text>
    </comment>
    <comment ref="N20" authorId="0" shapeId="0" xr:uid="{00000000-0006-0000-0500-000096000000}">
      <text>
        <r>
          <rPr>
            <sz val="11"/>
            <rFont val="Calibri"/>
          </rPr>
          <t>The ESXi host must configure the firewall to restrict access to services running on the host.</t>
        </r>
      </text>
    </comment>
    <comment ref="O20" authorId="0" shapeId="0" xr:uid="{00000000-0006-0000-0500-000097000000}">
      <text>
        <r>
          <rPr>
            <sz val="11"/>
            <rFont val="Calibri"/>
          </rPr>
          <t>The ESXi host must configure the firewall to block network traffic by default.</t>
        </r>
      </text>
    </comment>
    <comment ref="P20" authorId="0" shapeId="0" xr:uid="{00000000-0006-0000-0500-000098000000}">
      <text>
        <r>
          <rPr>
            <sz val="11"/>
            <rFont val="Calibri"/>
          </rPr>
          <t>All port groups on standard switches must be configured to reject forged transmits.</t>
        </r>
      </text>
    </comment>
    <comment ref="Q20" authorId="0" shapeId="0" xr:uid="{00000000-0006-0000-0500-000099000000}">
      <text>
        <r>
          <rPr>
            <sz val="11"/>
            <rFont val="Calibri"/>
          </rPr>
          <t>All port groups on standard switches must be configured to reject guest Media Access Control (MAC) address changes.</t>
        </r>
      </text>
    </comment>
    <comment ref="R20" authorId="0" shapeId="0" xr:uid="{00000000-0006-0000-0500-00009A000000}">
      <text>
        <r>
          <rPr>
            <sz val="11"/>
            <rFont val="Calibri"/>
          </rPr>
          <t>All port groups on standard switches must be configured to reject guest promiscuous mode requests.</t>
        </r>
      </text>
    </comment>
    <comment ref="S20" authorId="0" shapeId="0" xr:uid="{00000000-0006-0000-0500-00009B000000}">
      <text>
        <r>
          <rPr>
            <sz val="11"/>
            <rFont val="Calibri"/>
          </rPr>
          <t>The ESXi host Secure Shell (SSH) daemon must disable port forwarding.</t>
        </r>
      </text>
    </comment>
    <comment ref="T20" authorId="0" shapeId="0" xr:uid="{00000000-0006-0000-0500-00009C000000}">
      <text>
        <r>
          <rPr>
            <sz val="11"/>
            <rFont val="Calibri"/>
          </rPr>
          <t>The Photon operating system must configure sshd to restrict AllowTcpForwarding.</t>
        </r>
      </text>
    </comment>
    <comment ref="H21" authorId="0" shapeId="0" xr:uid="{00000000-0006-0000-0500-00009D000000}">
      <text>
        <r>
          <rPr>
            <sz val="11"/>
            <rFont val="Calibri"/>
          </rPr>
          <t>Access to the ESXi host must be limited by enabling lockdown mode.</t>
        </r>
      </text>
    </comment>
    <comment ref="I21" authorId="0" shapeId="0" xr:uid="{00000000-0006-0000-0500-00009E000000}">
      <text>
        <r>
          <rPr>
            <sz val="11"/>
            <rFont val="Calibri"/>
          </rPr>
          <t>Use of the virtual machine (VM)  console must be minimized.</t>
        </r>
      </text>
    </comment>
    <comment ref="H22" authorId="0" shapeId="0" xr:uid="{00000000-0006-0000-0500-00009F000000}">
      <text>
        <r>
          <rPr>
            <sz val="11"/>
            <rFont val="Calibri"/>
          </rPr>
          <t>Unauthorized floppy devices must be disconnected on the virtual machine (VM).</t>
        </r>
      </text>
    </comment>
    <comment ref="I22" authorId="0" shapeId="0" xr:uid="{00000000-0006-0000-0500-0000A0000000}">
      <text>
        <r>
          <rPr>
            <sz val="11"/>
            <rFont val="Calibri"/>
          </rPr>
          <t>Unauthorized CD/DVD devices must be disconnected on the virtual machine (VM).</t>
        </r>
      </text>
    </comment>
    <comment ref="J22" authorId="0" shapeId="0" xr:uid="{00000000-0006-0000-0500-0000A1000000}">
      <text>
        <r>
          <rPr>
            <sz val="11"/>
            <rFont val="Calibri"/>
          </rPr>
          <t>Unauthorized parallel devices must be disconnected on the virtual machine (VM).</t>
        </r>
      </text>
    </comment>
    <comment ref="K22" authorId="0" shapeId="0" xr:uid="{00000000-0006-0000-0500-0000A2000000}">
      <text>
        <r>
          <rPr>
            <sz val="11"/>
            <rFont val="Calibri"/>
          </rPr>
          <t>Unauthorized serial devices must be disconnected on the virtual machine (VM).</t>
        </r>
      </text>
    </comment>
    <comment ref="L22" authorId="0" shapeId="0" xr:uid="{00000000-0006-0000-0500-0000A3000000}">
      <text>
        <r>
          <rPr>
            <sz val="11"/>
            <rFont val="Calibri"/>
          </rPr>
          <t>Unauthorized USB devices must be disconnected on the virtual machine (VM).</t>
        </r>
      </text>
    </comment>
    <comment ref="H24" authorId="0" shapeId="0" xr:uid="{00000000-0006-0000-0500-0000A4000000}">
      <text>
        <r>
          <rPr>
            <sz val="11"/>
            <rFont val="Calibri"/>
          </rPr>
          <t>The vCenter Server must require multifactor authentication.</t>
        </r>
      </text>
    </comment>
    <comment ref="I24" authorId="0" shapeId="0" xr:uid="{00000000-0006-0000-0500-0000A5000000}">
      <text>
        <r>
          <rPr>
            <sz val="11"/>
            <rFont val="Calibri"/>
          </rPr>
          <t>The vCenter Server must enable revocation checking for certificate-based authentication.</t>
        </r>
      </text>
    </comment>
    <comment ref="H26" authorId="0" shapeId="0" xr:uid="{00000000-0006-0000-0500-0000A6000000}">
      <text>
        <r>
          <rPr>
            <sz val="11"/>
            <rFont val="Calibri"/>
          </rPr>
          <t>The vCenter Server must configure all port groups to a value other than that of the native virtual local area network (VLAN).</t>
        </r>
      </text>
    </comment>
    <comment ref="I26" authorId="0" shapeId="0" xr:uid="{00000000-0006-0000-0500-0000A7000000}">
      <text>
        <r>
          <rPr>
            <sz val="11"/>
            <rFont val="Calibri"/>
          </rPr>
          <t>The vCenter Server must not configure VLAN Trunking unless Virtual Guest Tagging (VGT) is required and authorized.</t>
        </r>
      </text>
    </comment>
    <comment ref="J26" authorId="0" shapeId="0" xr:uid="{00000000-0006-0000-0500-0000A8000000}">
      <text>
        <r>
          <rPr>
            <sz val="11"/>
            <rFont val="Calibri"/>
          </rPr>
          <t>The vCenter Server must not configure all port groups to virtual local area network (VLAN) values reserved by upstream physical switches.</t>
        </r>
      </text>
    </comment>
    <comment ref="K26" authorId="0" shapeId="0" xr:uid="{00000000-0006-0000-0500-0000A9000000}">
      <text>
        <r>
          <rPr>
            <sz val="11"/>
            <rFont val="Calibri"/>
          </rPr>
          <t>The vCenter Server must be isolated from the public internet but must still allow for patch notification and delivery.</t>
        </r>
      </text>
    </comment>
    <comment ref="L26" authorId="0" shapeId="0" xr:uid="{00000000-0006-0000-0500-0000AA000000}">
      <text>
        <r>
          <rPr>
            <sz val="11"/>
            <rFont val="Calibri"/>
          </rPr>
          <t>The vCenter Server must protect the confidentiality and integrity of transmitted information by isolating Internet Protocol (IP)-based storage traffic.</t>
        </r>
      </text>
    </comment>
    <comment ref="M26" authorId="0" shapeId="0" xr:uid="{00000000-0006-0000-0500-0000AB000000}">
      <text>
        <r>
          <rPr>
            <sz val="11"/>
            <rFont val="Calibri"/>
          </rPr>
          <t>The vCenter Server must disable or restrict the connectivity between vSAN Health Check and public Hardware Compatibility List (HCL) by use of an external proxy server.</t>
        </r>
      </text>
    </comment>
    <comment ref="N26" authorId="0" shapeId="0" xr:uid="{00000000-0006-0000-0500-0000AC000000}">
      <text>
        <r>
          <rPr>
            <sz val="11"/>
            <rFont val="Calibri"/>
          </rPr>
          <t>The ESXi host must protect the confidentiality and integrity of transmitted information by isolating vMotion traffic.</t>
        </r>
      </text>
    </comment>
    <comment ref="O26" authorId="0" shapeId="0" xr:uid="{00000000-0006-0000-0500-0000AD000000}">
      <text>
        <r>
          <rPr>
            <sz val="11"/>
            <rFont val="Calibri"/>
          </rPr>
          <t>The ESXi host must protect the confidentiality and integrity of transmitted information by protecting ESXi management traffic.</t>
        </r>
      </text>
    </comment>
    <comment ref="P26" authorId="0" shapeId="0" xr:uid="{00000000-0006-0000-0500-0000AE000000}">
      <text>
        <r>
          <rPr>
            <sz val="11"/>
            <rFont val="Calibri"/>
          </rPr>
          <t>The ESXi host must protect the confidentiality and integrity of transmitted information by isolating IP-based storage traffic.</t>
        </r>
      </text>
    </comment>
    <comment ref="Q26" authorId="0" shapeId="0" xr:uid="{00000000-0006-0000-0500-0000AF000000}">
      <text>
        <r>
          <rPr>
            <sz val="11"/>
            <rFont val="Calibri"/>
          </rPr>
          <t>All port groups on standard switches must be configured to a value other than that of the native virtual local area network (VLAN).</t>
        </r>
      </text>
    </comment>
    <comment ref="R26" authorId="0" shapeId="0" xr:uid="{00000000-0006-0000-0500-0000B0000000}">
      <text>
        <r>
          <rPr>
            <sz val="11"/>
            <rFont val="Calibri"/>
          </rPr>
          <t>All port groups on standard switches must not be configured to virtual local area network (VLAN) 4095 unless Virtual Guest Tagging (VGT) is required.</t>
        </r>
      </text>
    </comment>
    <comment ref="S26" authorId="0" shapeId="0" xr:uid="{00000000-0006-0000-0500-0000B1000000}">
      <text>
        <r>
          <rPr>
            <sz val="11"/>
            <rFont val="Calibri"/>
          </rPr>
          <t>All port groups on standard switches must not be configured to virtual local area network (VLAN) values reserved by upstream physical switches.</t>
        </r>
      </text>
    </comment>
    <comment ref="H27" authorId="0" shapeId="0" xr:uid="{00000000-0006-0000-0500-0000B2000000}">
      <text>
        <r>
          <rPr>
            <sz val="11"/>
            <rFont val="Calibri"/>
          </rPr>
          <t>The vCenter server must enforce SNMPv3 security features where SNMP is required.</t>
        </r>
      </text>
    </comment>
    <comment ref="I27" authorId="0" shapeId="0" xr:uid="{00000000-0006-0000-0500-0000B3000000}">
      <text>
        <r>
          <rPr>
            <sz val="11"/>
            <rFont val="Calibri"/>
          </rPr>
          <t xml:space="preserve">The ESXi host Secure Shell (SSH) daemon must ignore </t>
        </r>
        <r>
          <rPr>
            <sz val="11"/>
            <color rgb="FF000000"/>
            <rFont val="Calibri"/>
          </rPr>
          <t>"</t>
        </r>
        <r>
          <rPr>
            <b/>
            <sz val="11"/>
            <color rgb="FF000000"/>
            <rFont val="Calibri"/>
          </rPr>
          <t>.rhosts</t>
        </r>
        <r>
          <rPr>
            <sz val="11"/>
            <color rgb="FF000000"/>
            <rFont val="Calibri"/>
          </rPr>
          <t>"</t>
        </r>
        <r>
          <rPr>
            <sz val="11"/>
            <color rgb="FF000000"/>
            <rFont val="Calibri"/>
          </rPr>
          <t xml:space="preserve"> files.</t>
        </r>
      </text>
    </comment>
    <comment ref="J27" authorId="0" shapeId="0" xr:uid="{00000000-0006-0000-0500-0000B4000000}">
      <text>
        <r>
          <rPr>
            <sz val="11"/>
            <rFont val="Calibri"/>
          </rPr>
          <t>The ESXi host Secure Shell (SSH) daemon must not allow host-based authentication.</t>
        </r>
      </text>
    </comment>
    <comment ref="K27" authorId="0" shapeId="0" xr:uid="{00000000-0006-0000-0500-0000B5000000}">
      <text>
        <r>
          <rPr>
            <sz val="11"/>
            <rFont val="Calibri"/>
          </rPr>
          <t>The ESXi host Secure Shell (SSH) daemon must not permit user environment settings.</t>
        </r>
      </text>
    </comment>
    <comment ref="L27" authorId="0" shapeId="0" xr:uid="{00000000-0006-0000-0500-0000B6000000}">
      <text>
        <r>
          <rPr>
            <sz val="11"/>
            <rFont val="Calibri"/>
          </rPr>
          <t>The ESXi host Secure Shell (SSH) daemon must not allow compression or must only allow compression after successful authentication.</t>
        </r>
      </text>
    </comment>
    <comment ref="M27" authorId="0" shapeId="0" xr:uid="{00000000-0006-0000-0500-0000B7000000}">
      <text>
        <r>
          <rPr>
            <sz val="11"/>
            <rFont val="Calibri"/>
          </rPr>
          <t>The ESXi host Secure Shell (SSH) daemon must be configured to not allow gateway ports.</t>
        </r>
      </text>
    </comment>
    <comment ref="N27" authorId="0" shapeId="0" xr:uid="{00000000-0006-0000-0500-0000B8000000}">
      <text>
        <r>
          <rPr>
            <sz val="11"/>
            <rFont val="Calibri"/>
          </rPr>
          <t>The ESXi host Secure Shell (SSH) daemon must be configured to not allow X11 forwarding.</t>
        </r>
      </text>
    </comment>
    <comment ref="O27" authorId="0" shapeId="0" xr:uid="{00000000-0006-0000-0500-0000B9000000}">
      <text>
        <r>
          <rPr>
            <sz val="11"/>
            <rFont val="Calibri"/>
          </rPr>
          <t>The ESXi host Secure Shell (SSH) daemon must not permit tunnels.</t>
        </r>
      </text>
    </comment>
    <comment ref="P27" authorId="0" shapeId="0" xr:uid="{00000000-0006-0000-0500-0000BA000000}">
      <text>
        <r>
          <rPr>
            <sz val="11"/>
            <rFont val="Calibri"/>
          </rPr>
          <t>Simple Network Management Protocol (SNMP) must be configured properly on the ESXi host.</t>
        </r>
      </text>
    </comment>
    <comment ref="Q27" authorId="0" shapeId="0" xr:uid="{00000000-0006-0000-0500-0000BB000000}">
      <text>
        <r>
          <rPr>
            <sz val="11"/>
            <rFont val="Calibri"/>
          </rPr>
          <t>The ESXi host must enable Bridge Protocol Data Units (BPDU) filter on the host to prevent being locked out of physical switch ports with Portfast and BPDU Guard enabled.</t>
        </r>
      </text>
    </comment>
    <comment ref="R27" authorId="0" shapeId="0" xr:uid="{00000000-0006-0000-0500-0000BC000000}">
      <text>
        <r>
          <rPr>
            <sz val="11"/>
            <rFont val="Calibri"/>
          </rPr>
          <t>The ESXi host Secure Shell (SSH) daemon must disable port forwarding.</t>
        </r>
      </text>
    </comment>
    <comment ref="S27" authorId="0" shapeId="0" xr:uid="{00000000-0006-0000-0500-0000BD000000}">
      <text>
        <r>
          <rPr>
            <sz val="11"/>
            <rFont val="Calibri"/>
          </rPr>
          <t>The ESXi host must not be configured to override virtual machine (VM) configurations.</t>
        </r>
      </text>
    </comment>
    <comment ref="T27" authorId="0" shapeId="0" xr:uid="{00000000-0006-0000-0500-0000BE000000}">
      <text>
        <r>
          <rPr>
            <sz val="11"/>
            <rFont val="Calibri"/>
          </rPr>
          <t>The ESXi host must not be configured to override virtual machine (VM) logger settings.</t>
        </r>
      </text>
    </comment>
    <comment ref="U27" authorId="0" shapeId="0" xr:uid="{00000000-0006-0000-0500-0000BF000000}">
      <text>
        <r>
          <rPr>
            <sz val="11"/>
            <rFont val="Calibri"/>
          </rPr>
          <t>Virtual disk shrinking must be disabled on the virtual machine (VM).</t>
        </r>
      </text>
    </comment>
    <comment ref="V27" authorId="0" shapeId="0" xr:uid="{00000000-0006-0000-0500-0000C0000000}">
      <text>
        <r>
          <rPr>
            <sz val="11"/>
            <rFont val="Calibri"/>
          </rPr>
          <t>Virtual disk wiping must be disabled on the virtual machine (VM).</t>
        </r>
      </text>
    </comment>
    <comment ref="W27" authorId="0" shapeId="0" xr:uid="{00000000-0006-0000-0500-0000C1000000}">
      <text>
        <r>
          <rPr>
            <sz val="11"/>
            <rFont val="Calibri"/>
          </rPr>
          <t>Informational messages from the virtual machine to the VMX file must be limited on the virtual machine (VM).</t>
        </r>
      </text>
    </comment>
    <comment ref="X27" authorId="0" shapeId="0" xr:uid="{00000000-0006-0000-0500-0000C2000000}">
      <text>
        <r>
          <rPr>
            <sz val="11"/>
            <rFont val="Calibri"/>
          </rPr>
          <t>System administrators must use templates to deploy virtual machines (VMs) whenever possible.</t>
        </r>
      </text>
    </comment>
    <comment ref="Y27" authorId="0" shapeId="0" xr:uid="{00000000-0006-0000-0500-0000C3000000}">
      <text>
        <r>
          <rPr>
            <sz val="11"/>
            <rFont val="Calibri"/>
          </rPr>
          <t>The Photon operating system must use Transmission Control Protocol (TCP) syncookies.</t>
        </r>
      </text>
    </comment>
    <comment ref="Z27" authorId="0" shapeId="0" xr:uid="{00000000-0006-0000-0500-0000C4000000}">
      <text>
        <r>
          <rPr>
            <sz val="11"/>
            <rFont val="Calibri"/>
          </rPr>
          <t>The Photon operating system must create a home directory for all new local interactive user accounts.</t>
        </r>
      </text>
    </comment>
    <comment ref="AA27" authorId="0" shapeId="0" xr:uid="{00000000-0006-0000-0500-0000C5000000}">
      <text>
        <r>
          <rPr>
            <sz val="11"/>
            <rFont val="Calibri"/>
          </rPr>
          <t>The Photon operating system must configure sshd to disallow Generic Security Service Application Program Interface (GSSAPI) authentication.</t>
        </r>
      </text>
    </comment>
    <comment ref="AB27" authorId="0" shapeId="0" xr:uid="{00000000-0006-0000-0500-0000C6000000}">
      <text>
        <r>
          <rPr>
            <sz val="11"/>
            <rFont val="Calibri"/>
          </rPr>
          <t>The Photon operating system must configure sshd to disable environment processing.</t>
        </r>
      </text>
    </comment>
    <comment ref="AC27" authorId="0" shapeId="0" xr:uid="{00000000-0006-0000-0500-0000C7000000}">
      <text>
        <r>
          <rPr>
            <sz val="11"/>
            <rFont val="Calibri"/>
          </rPr>
          <t>The Photon operating system must configure sshd to disable X11 forwarding.</t>
        </r>
      </text>
    </comment>
    <comment ref="AD27" authorId="0" shapeId="0" xr:uid="{00000000-0006-0000-0500-0000C8000000}">
      <text>
        <r>
          <rPr>
            <sz val="11"/>
            <rFont val="Calibri"/>
          </rPr>
          <t>The Photon operating system must configure sshd to disallow Kerberos authentication.</t>
        </r>
      </text>
    </comment>
    <comment ref="AE27" authorId="0" shapeId="0" xr:uid="{00000000-0006-0000-0500-0000C9000000}">
      <text>
        <r>
          <rPr>
            <sz val="11"/>
            <rFont val="Calibri"/>
          </rPr>
          <t>The Photon operating system must configure sshd to disallow compression of the encrypted session stream.</t>
        </r>
      </text>
    </comment>
    <comment ref="AF27" authorId="0" shapeId="0" xr:uid="{00000000-0006-0000-0500-0000CA000000}">
      <text>
        <r>
          <rPr>
            <sz val="11"/>
            <rFont val="Calibri"/>
          </rPr>
          <t>The Photon operating system must configure sshd to ignore user-specific trusted hosts lists.</t>
        </r>
      </text>
    </comment>
    <comment ref="AG27" authorId="0" shapeId="0" xr:uid="{00000000-0006-0000-0500-0000CB000000}">
      <text>
        <r>
          <rPr>
            <sz val="11"/>
            <rFont val="Calibri"/>
          </rPr>
          <t xml:space="preserve">The Photon operating system must configure sshd to ignore user-specific </t>
        </r>
        <r>
          <rPr>
            <sz val="11"/>
            <color rgb="FF000000"/>
            <rFont val="Calibri"/>
          </rPr>
          <t>"</t>
        </r>
        <r>
          <rPr>
            <b/>
            <sz val="11"/>
            <color rgb="FF000000"/>
            <rFont val="Calibri"/>
          </rPr>
          <t>known_host</t>
        </r>
        <r>
          <rPr>
            <sz val="11"/>
            <color rgb="FF000000"/>
            <rFont val="Calibri"/>
          </rPr>
          <t>"</t>
        </r>
        <r>
          <rPr>
            <sz val="11"/>
            <color rgb="FF000000"/>
            <rFont val="Calibri"/>
          </rPr>
          <t xml:space="preserve"> files.</t>
        </r>
      </text>
    </comment>
    <comment ref="AH27" authorId="0" shapeId="0" xr:uid="{00000000-0006-0000-0500-0000CC000000}">
      <text>
        <r>
          <rPr>
            <sz val="11"/>
            <rFont val="Calibri"/>
          </rPr>
          <t>The Photon operating system must not forward IPv4 or IPv6 source-routed packets.</t>
        </r>
      </text>
    </comment>
    <comment ref="AI27" authorId="0" shapeId="0" xr:uid="{00000000-0006-0000-0500-0000CD000000}">
      <text>
        <r>
          <rPr>
            <sz val="11"/>
            <rFont val="Calibri"/>
          </rPr>
          <t>The Photon operating system must not respond to IPv4 Internet Control Message Protocol (ICMP) echoes sent to a broadcast address.</t>
        </r>
      </text>
    </comment>
    <comment ref="AJ27" authorId="0" shapeId="0" xr:uid="{00000000-0006-0000-0500-0000CE000000}">
      <text>
        <r>
          <rPr>
            <sz val="11"/>
            <rFont val="Calibri"/>
          </rPr>
          <t>The Photon operating system must prevent IPv4 Internet Control Message Protocol (ICMP) redirect messages from being accepted.</t>
        </r>
      </text>
    </comment>
    <comment ref="AK27" authorId="0" shapeId="0" xr:uid="{00000000-0006-0000-0500-0000CF000000}">
      <text>
        <r>
          <rPr>
            <sz val="11"/>
            <rFont val="Calibri"/>
          </rPr>
          <t>The Photon operating system must prevent IPv4 Internet Control Message Protocol (ICMP) secure redirect messages from being accepted.</t>
        </r>
      </text>
    </comment>
    <comment ref="AL27" authorId="0" shapeId="0" xr:uid="{00000000-0006-0000-0500-0000D0000000}">
      <text>
        <r>
          <rPr>
            <sz val="11"/>
            <rFont val="Calibri"/>
          </rPr>
          <t>The Photon operating system must not send IPv4 Internet Control Message Protocol (ICMP) redirects.</t>
        </r>
      </text>
    </comment>
    <comment ref="AM27" authorId="0" shapeId="0" xr:uid="{00000000-0006-0000-0500-0000D1000000}">
      <text>
        <r>
          <rPr>
            <sz val="11"/>
            <rFont val="Calibri"/>
          </rPr>
          <t>The Photon operating system must log IPv4 packets with impossible addresses.</t>
        </r>
      </text>
    </comment>
    <comment ref="AN27" authorId="0" shapeId="0" xr:uid="{00000000-0006-0000-0500-0000D2000000}">
      <text>
        <r>
          <rPr>
            <sz val="11"/>
            <rFont val="Calibri"/>
          </rPr>
          <t>The Photon operating system must use a reverse-path filter for IPv4 network traffic.</t>
        </r>
      </text>
    </comment>
    <comment ref="AO27" authorId="0" shapeId="0" xr:uid="{00000000-0006-0000-0500-0000D3000000}">
      <text>
        <r>
          <rPr>
            <sz val="11"/>
            <rFont val="Calibri"/>
          </rPr>
          <t>The Photon operating system must not perform multicast packet forwarding.</t>
        </r>
      </text>
    </comment>
    <comment ref="AP27" authorId="0" shapeId="0" xr:uid="{00000000-0006-0000-0500-0000D4000000}">
      <text>
        <r>
          <rPr>
            <sz val="11"/>
            <rFont val="Calibri"/>
          </rPr>
          <t>The Photon operating system must not perform IPv4 packet forwarding.</t>
        </r>
      </text>
    </comment>
    <comment ref="AQ27" authorId="0" shapeId="0" xr:uid="{00000000-0006-0000-0500-0000D5000000}">
      <text>
        <r>
          <rPr>
            <sz val="11"/>
            <rFont val="Calibri"/>
          </rPr>
          <t>The Photon operating system must send Transmission Control Protocol (TCP) timestamps.</t>
        </r>
      </text>
    </comment>
    <comment ref="AR27" authorId="0" shapeId="0" xr:uid="{00000000-0006-0000-0500-0000D6000000}">
      <text>
        <r>
          <rPr>
            <sz val="11"/>
            <rFont val="Calibri"/>
          </rPr>
          <t>The Photon operating system must configure sshd to disallow HostbasedAuthentication.</t>
        </r>
      </text>
    </comment>
    <comment ref="AS27" authorId="0" shapeId="0" xr:uid="{00000000-0006-0000-0500-0000D7000000}">
      <text>
        <r>
          <rPr>
            <sz val="11"/>
            <rFont val="Calibri"/>
          </rPr>
          <t>The Photon operating system must configure sshd to restrict AllowTcpForwarding.</t>
        </r>
      </text>
    </comment>
    <comment ref="AT27" authorId="0" shapeId="0" xr:uid="{00000000-0006-0000-0500-0000D8000000}">
      <text>
        <r>
          <rPr>
            <sz val="11"/>
            <rFont val="Calibri"/>
          </rPr>
          <t>VMware Postgres must be configured to use the correct port.</t>
        </r>
      </text>
    </comment>
    <comment ref="AU27" authorId="0" shapeId="0" xr:uid="{00000000-0006-0000-0500-0000D9000000}">
      <text>
        <r>
          <rPr>
            <sz val="11"/>
            <rFont val="Calibri"/>
          </rPr>
          <t>VMware Postgres must provide nonprivileged users with minimal error information.</t>
        </r>
      </text>
    </comment>
    <comment ref="H29" authorId="0" shapeId="0" xr:uid="{00000000-0006-0000-0500-0000DA000000}">
      <text>
        <r>
          <rPr>
            <sz val="11"/>
            <rFont val="Calibri"/>
          </rPr>
          <t>The vCenter Server passwords must be at least 15 characters in length.</t>
        </r>
      </text>
    </comment>
    <comment ref="I29" authorId="0" shapeId="0" xr:uid="{00000000-0006-0000-0500-0000DB000000}">
      <text>
        <r>
          <rPr>
            <sz val="11"/>
            <rFont val="Calibri"/>
          </rPr>
          <t>The vCenter Server must prohibit password reuse for a minimum of five generations.</t>
        </r>
      </text>
    </comment>
    <comment ref="J29" authorId="0" shapeId="0" xr:uid="{00000000-0006-0000-0500-0000DC000000}">
      <text>
        <r>
          <rPr>
            <sz val="11"/>
            <rFont val="Calibri"/>
          </rPr>
          <t>The vCenter Server passwords must contain at least one uppercase character.</t>
        </r>
      </text>
    </comment>
    <comment ref="K29" authorId="0" shapeId="0" xr:uid="{00000000-0006-0000-0500-0000DD000000}">
      <text>
        <r>
          <rPr>
            <sz val="11"/>
            <rFont val="Calibri"/>
          </rPr>
          <t>The vCenter Server passwords must contain at least one lowercase character.</t>
        </r>
      </text>
    </comment>
    <comment ref="L29" authorId="0" shapeId="0" xr:uid="{00000000-0006-0000-0500-0000DE000000}">
      <text>
        <r>
          <rPr>
            <sz val="11"/>
            <rFont val="Calibri"/>
          </rPr>
          <t>The vCenter Server passwords must contain at least one numeric character.</t>
        </r>
      </text>
    </comment>
    <comment ref="M29" authorId="0" shapeId="0" xr:uid="{00000000-0006-0000-0500-0000DF000000}">
      <text>
        <r>
          <rPr>
            <sz val="11"/>
            <rFont val="Calibri"/>
          </rPr>
          <t>The vCenter Server passwords must contain at least one special character.</t>
        </r>
      </text>
    </comment>
    <comment ref="N29" authorId="0" shapeId="0" xr:uid="{00000000-0006-0000-0500-0000E0000000}">
      <text>
        <r>
          <rPr>
            <sz val="11"/>
            <rFont val="Calibri"/>
          </rPr>
          <t>The vCenter Server must enforce a 60-day maximum password lifetime restriction.</t>
        </r>
      </text>
    </comment>
    <comment ref="O29" authorId="0" shapeId="0" xr:uid="{00000000-0006-0000-0500-0000E1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P29" authorId="0" shapeId="0" xr:uid="{00000000-0006-0000-0500-0000E2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Q29" authorId="0" shapeId="0" xr:uid="{00000000-0006-0000-0500-0000E3000000}">
      <text>
        <r>
          <rPr>
            <sz val="11"/>
            <rFont val="Calibri"/>
          </rPr>
          <t>The ESXi host Secure Shell (SSH) daemon must not allow authentication using an empty password.</t>
        </r>
      </text>
    </comment>
    <comment ref="R29" authorId="0" shapeId="0" xr:uid="{00000000-0006-0000-0500-0000E4000000}">
      <text>
        <r>
          <rPr>
            <sz val="11"/>
            <rFont val="Calibri"/>
          </rPr>
          <t>The ESXi host must be configured with a sufficiently complex password policy.</t>
        </r>
      </text>
    </comment>
    <comment ref="S29" authorId="0" shapeId="0" xr:uid="{00000000-0006-0000-0500-0000E5000000}">
      <text>
        <r>
          <rPr>
            <sz val="11"/>
            <rFont val="Calibri"/>
          </rPr>
          <t>The ESXi host must prohibit the reuse of passwords within five iterations.</t>
        </r>
      </text>
    </comment>
    <comment ref="T29" authorId="0" shapeId="0" xr:uid="{00000000-0006-0000-0500-0000E6000000}">
      <text>
        <r>
          <rPr>
            <sz val="11"/>
            <rFont val="Calibri"/>
          </rPr>
          <t>The ESXi host must be configured with an appropriate maximum password age.</t>
        </r>
      </text>
    </comment>
    <comment ref="U29" authorId="0" shapeId="0" xr:uid="{00000000-0006-0000-0500-0000E7000000}">
      <text>
        <r>
          <rPr>
            <sz val="11"/>
            <rFont val="Calibri"/>
          </rPr>
          <t>The Photon operating system must enforce password complexity by requiring that at least one uppercase character be used.</t>
        </r>
      </text>
    </comment>
    <comment ref="V29" authorId="0" shapeId="0" xr:uid="{00000000-0006-0000-0500-0000E8000000}">
      <text>
        <r>
          <rPr>
            <sz val="11"/>
            <rFont val="Calibri"/>
          </rPr>
          <t>The Photon operating system must enforce password complexity by requiring that at least one lowercase character be used.</t>
        </r>
      </text>
    </comment>
    <comment ref="W29" authorId="0" shapeId="0" xr:uid="{00000000-0006-0000-0500-0000E9000000}">
      <text>
        <r>
          <rPr>
            <sz val="11"/>
            <rFont val="Calibri"/>
          </rPr>
          <t>The Photon operating system must enforce password complexity by requiring that at least one numeric character be used.</t>
        </r>
      </text>
    </comment>
    <comment ref="X29" authorId="0" shapeId="0" xr:uid="{00000000-0006-0000-0500-0000EA000000}">
      <text>
        <r>
          <rPr>
            <sz val="11"/>
            <rFont val="Calibri"/>
          </rPr>
          <t>The Photon operating system must require that new passwords are at least four characters different from the old password.</t>
        </r>
      </text>
    </comment>
    <comment ref="Y29" authorId="0" shapeId="0" xr:uid="{00000000-0006-0000-0500-0000EB000000}">
      <text>
        <r>
          <rPr>
            <sz val="11"/>
            <rFont val="Calibri"/>
          </rPr>
          <t>The Photon operating system must store only encrypted representations of passwords.</t>
        </r>
      </text>
    </comment>
    <comment ref="Z29" authorId="0" shapeId="0" xr:uid="{00000000-0006-0000-0500-0000EC000000}">
      <text>
        <r>
          <rPr>
            <sz val="11"/>
            <rFont val="Calibri"/>
          </rPr>
          <t>The Photon operating system must be configured so that passwords for new users are restricted to a 24-hour minimum lifetime.</t>
        </r>
      </text>
    </comment>
    <comment ref="AA29" authorId="0" shapeId="0" xr:uid="{00000000-0006-0000-0500-0000ED000000}">
      <text>
        <r>
          <rPr>
            <sz val="11"/>
            <rFont val="Calibri"/>
          </rPr>
          <t>The Photon operating system must be configured so that passwords for new users are restricted to a 90-day maximum lifetime.</t>
        </r>
      </text>
    </comment>
    <comment ref="AB29" authorId="0" shapeId="0" xr:uid="{00000000-0006-0000-0500-0000EE000000}">
      <text>
        <r>
          <rPr>
            <sz val="11"/>
            <rFont val="Calibri"/>
          </rPr>
          <t>The Photon operating system must prohibit password reuse for a minimum of five generations.</t>
        </r>
      </text>
    </comment>
    <comment ref="AC29" authorId="0" shapeId="0" xr:uid="{00000000-0006-0000-0500-0000EF000000}">
      <text>
        <r>
          <rPr>
            <sz val="11"/>
            <rFont val="Calibri"/>
          </rPr>
          <t>The Photon operating system must enforce a minimum eight-character password length.</t>
        </r>
      </text>
    </comment>
    <comment ref="AD29" authorId="0" shapeId="0" xr:uid="{00000000-0006-0000-0500-0000F0000000}">
      <text>
        <r>
          <rPr>
            <sz val="11"/>
            <rFont val="Calibri"/>
          </rPr>
          <t>The Photon operating system must enforce password complexity by requiring that at least one special character be used.</t>
        </r>
      </text>
    </comment>
    <comment ref="AE29" authorId="0" shapeId="0" xr:uid="{00000000-0006-0000-0500-0000F1000000}">
      <text>
        <r>
          <rPr>
            <sz val="11"/>
            <rFont val="Calibri"/>
          </rPr>
          <t xml:space="preserve">The Photon operating system must use the </t>
        </r>
        <r>
          <rPr>
            <sz val="11"/>
            <color rgb="FF000000"/>
            <rFont val="Calibri"/>
          </rPr>
          <t>"</t>
        </r>
        <r>
          <rPr>
            <b/>
            <sz val="11"/>
            <color rgb="FF000000"/>
            <rFont val="Calibri"/>
          </rPr>
          <t>pam_cracklib</t>
        </r>
        <r>
          <rPr>
            <sz val="11"/>
            <color rgb="FF000000"/>
            <rFont val="Calibri"/>
          </rPr>
          <t>"</t>
        </r>
        <r>
          <rPr>
            <sz val="11"/>
            <color rgb="FF000000"/>
            <rFont val="Calibri"/>
          </rPr>
          <t xml:space="preserve"> module.</t>
        </r>
      </text>
    </comment>
    <comment ref="AF29" authorId="0" shapeId="0" xr:uid="{00000000-0006-0000-0500-0000F2000000}">
      <text>
        <r>
          <rPr>
            <sz val="11"/>
            <rFont val="Calibri"/>
          </rPr>
          <t>The Photon operating system must configure sshd to disallow authentication with an empty password.</t>
        </r>
      </text>
    </comment>
    <comment ref="AG29" authorId="0" shapeId="0" xr:uid="{00000000-0006-0000-0500-0000F3000000}">
      <text>
        <r>
          <rPr>
            <sz val="11"/>
            <rFont val="Calibri"/>
          </rPr>
          <t>The Photon operating system must enforce password complexity on the root account.</t>
        </r>
      </text>
    </comment>
    <comment ref="AH29" authorId="0" shapeId="0" xr:uid="{00000000-0006-0000-0500-0000F4000000}">
      <text>
        <r>
          <rPr>
            <sz val="11"/>
            <rFont val="Calibri"/>
          </rPr>
          <t>The Photon operating system must store only encrypted representations of passwords.</t>
        </r>
      </text>
    </comment>
    <comment ref="AI29" authorId="0" shapeId="0" xr:uid="{00000000-0006-0000-0500-0000F5000000}">
      <text>
        <r>
          <rPr>
            <sz val="11"/>
            <rFont val="Calibri"/>
          </rPr>
          <t>The Photon operating system must ensure the old passwords are being stored.</t>
        </r>
      </text>
    </comment>
    <comment ref="H31" authorId="0" shapeId="0" xr:uid="{00000000-0006-0000-0500-0000F6000000}">
      <text>
        <r>
          <rPr>
            <sz val="11"/>
            <rFont val="Calibri"/>
          </rPr>
          <t>The vCenter Server users must have the correct roles assigned.</t>
        </r>
      </text>
    </comment>
    <comment ref="I31" authorId="0" shapeId="0" xr:uid="{00000000-0006-0000-0500-0000F7000000}">
      <text>
        <r>
          <rPr>
            <sz val="11"/>
            <rFont val="Calibri"/>
          </rPr>
          <t>The vCenter Server must use unique service accounts when applications connect to vCenter.</t>
        </r>
      </text>
    </comment>
    <comment ref="J31" authorId="0" shapeId="0" xr:uid="{00000000-0006-0000-0500-0000F8000000}">
      <text>
        <r>
          <rPr>
            <sz val="11"/>
            <rFont val="Calibri"/>
          </rPr>
          <t>The vCenter Server must restrict access to the default roles with cryptographic permissions.</t>
        </r>
      </text>
    </comment>
    <comment ref="K31" authorId="0" shapeId="0" xr:uid="{00000000-0006-0000-0500-0000F9000000}">
      <text>
        <r>
          <rPr>
            <sz val="11"/>
            <rFont val="Calibri"/>
          </rPr>
          <t>The vCenter Server must restrict access to cryptographic permissions.</t>
        </r>
      </text>
    </comment>
    <comment ref="L31" authorId="0" shapeId="0" xr:uid="{00000000-0006-0000-0500-0000FA000000}">
      <text>
        <r>
          <rPr>
            <sz val="11"/>
            <rFont val="Calibri"/>
          </rPr>
          <t>The vCenter Server must use a limited privilege account when adding a Lightweight Directory Access Protocol (LDAP) identity source.</t>
        </r>
      </text>
    </comment>
    <comment ref="M31" authorId="0" shapeId="0" xr:uid="{00000000-0006-0000-0500-0000FB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N31" authorId="0" shapeId="0" xr:uid="{00000000-0006-0000-0500-0000FC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O31" authorId="0" shapeId="0" xr:uid="{00000000-0006-0000-0500-0000FD000000}">
      <text>
        <r>
          <rPr>
            <sz val="11"/>
            <rFont val="Calibri"/>
          </rPr>
          <t>Active Directory ESX Admin group membership must not be used when adding ESXi hosts to Active Directory.</t>
        </r>
      </text>
    </comment>
    <comment ref="P31" authorId="0" shapeId="0" xr:uid="{00000000-0006-0000-0500-0000FE000000}">
      <text>
        <r>
          <rPr>
            <sz val="11"/>
            <rFont val="Calibri"/>
          </rPr>
          <t>The ESXi host must not provide root/administrator-level access to Common Information Model (CIM)-based hardware monitoring tools or other third-party applications.</t>
        </r>
      </text>
    </comment>
    <comment ref="Q31" authorId="0" shapeId="0" xr:uid="{00000000-0006-0000-0500-0000FF000000}">
      <text>
        <r>
          <rPr>
            <sz val="11"/>
            <rFont val="Calibri"/>
          </rPr>
          <t>Unauthorized removal, connection, and modification of devices must be prevented on the virtual machine (VM).</t>
        </r>
      </text>
    </comment>
    <comment ref="R31" authorId="0" shapeId="0" xr:uid="{00000000-0006-0000-0500-000000010000}">
      <text>
        <r>
          <rPr>
            <sz val="11"/>
            <rFont val="Calibri"/>
          </rPr>
          <t>The Photon operating system must require authentication upon booting into single-user and maintenance modes.</t>
        </r>
      </text>
    </comment>
    <comment ref="S31" authorId="0" shapeId="0" xr:uid="{00000000-0006-0000-0500-000001010000}">
      <text>
        <r>
          <rPr>
            <sz val="11"/>
            <rFont val="Calibri"/>
          </rPr>
          <t>The Photon operating system must require users to reauthenticate for privilege escalation.</t>
        </r>
      </text>
    </comment>
    <comment ref="T31" authorId="0" shapeId="0" xr:uid="{00000000-0006-0000-0500-000002010000}">
      <text>
        <r>
          <rPr>
            <sz val="11"/>
            <rFont val="Calibri"/>
          </rPr>
          <t>VMware Postgres must require authentication on all connections.</t>
        </r>
      </text>
    </comment>
    <comment ref="U31" authorId="0" shapeId="0" xr:uid="{00000000-0006-0000-0500-000003010000}">
      <text>
        <r>
          <rPr>
            <sz val="11"/>
            <rFont val="Calibri"/>
          </rPr>
          <t xml:space="preserve">The vPostgres database must use </t>
        </r>
        <r>
          <rPr>
            <sz val="11"/>
            <color rgb="FF000000"/>
            <rFont val="Calibri"/>
          </rPr>
          <t>"</t>
        </r>
        <r>
          <rPr>
            <b/>
            <sz val="11"/>
            <color rgb="FF000000"/>
            <rFont val="Calibri"/>
          </rPr>
          <t>md5</t>
        </r>
        <r>
          <rPr>
            <sz val="11"/>
            <color rgb="FF000000"/>
            <rFont val="Calibri"/>
          </rPr>
          <t>"</t>
        </r>
        <r>
          <rPr>
            <sz val="11"/>
            <color rgb="FF000000"/>
            <rFont val="Calibri"/>
          </rPr>
          <t xml:space="preserve"> for authentication.</t>
        </r>
      </text>
    </comment>
    <comment ref="V31" authorId="0" shapeId="0" xr:uid="{00000000-0006-0000-0500-000004010000}">
      <text>
        <r>
          <rPr>
            <sz val="11"/>
            <rFont val="Calibri"/>
          </rPr>
          <t>VAMI must be protected from being stopped by a nonprivileged user.</t>
        </r>
      </text>
    </comment>
    <comment ref="H34" authorId="0" shapeId="0" xr:uid="{00000000-0006-0000-0500-000005010000}">
      <text>
        <r>
          <rPr>
            <sz val="11"/>
            <rFont val="Calibri"/>
          </rPr>
          <t>The ESXi host Secure Shell (SSH) daemon must perform strict mode checking of home directory configuration files.</t>
        </r>
      </text>
    </comment>
    <comment ref="I34" authorId="0" shapeId="0" xr:uid="{00000000-0006-0000-0500-000006010000}">
      <text>
        <r>
          <rPr>
            <sz val="11"/>
            <rFont val="Calibri"/>
          </rPr>
          <t>The Photon operating system must configure sshd to perform strict mode checking of home directory configuration files.</t>
        </r>
      </text>
    </comment>
    <comment ref="J34" authorId="0" shapeId="0" xr:uid="{00000000-0006-0000-0500-000007010000}">
      <text>
        <r>
          <rPr>
            <sz val="11"/>
            <rFont val="Calibri"/>
          </rPr>
          <t xml:space="preserve">The Photon operating system must be configured so the </t>
        </r>
        <r>
          <rPr>
            <sz val="11"/>
            <color rgb="FF000000"/>
            <rFont val="Calibri"/>
          </rPr>
          <t>"</t>
        </r>
        <r>
          <rPr>
            <b/>
            <sz val="11"/>
            <color rgb="FF000000"/>
            <rFont val="Calibri"/>
          </rPr>
          <t>/etc/skel</t>
        </r>
        <r>
          <rPr>
            <sz val="11"/>
            <color rgb="FF000000"/>
            <rFont val="Calibri"/>
          </rPr>
          <t>"</t>
        </r>
        <r>
          <rPr>
            <sz val="11"/>
            <color rgb="FF000000"/>
            <rFont val="Calibri"/>
          </rPr>
          <t xml:space="preserve"> default scripts are protected from unauthorized modification.</t>
        </r>
      </text>
    </comment>
    <comment ref="K34" authorId="0" shapeId="0" xr:uid="{00000000-0006-0000-0500-000008010000}">
      <text>
        <r>
          <rPr>
            <sz val="11"/>
            <rFont val="Calibri"/>
          </rPr>
          <t xml:space="preserve">The Photon operating system must be configured so the </t>
        </r>
        <r>
          <rPr>
            <sz val="11"/>
            <color rgb="FF000000"/>
            <rFont val="Calibri"/>
          </rPr>
          <t>"</t>
        </r>
        <r>
          <rPr>
            <b/>
            <sz val="11"/>
            <color rgb="FF000000"/>
            <rFont val="Calibri"/>
          </rPr>
          <t>/root</t>
        </r>
        <r>
          <rPr>
            <sz val="11"/>
            <color rgb="FF000000"/>
            <rFont val="Calibri"/>
          </rPr>
          <t>"</t>
        </r>
        <r>
          <rPr>
            <sz val="11"/>
            <color rgb="FF000000"/>
            <rFont val="Calibri"/>
          </rPr>
          <t xml:space="preserve"> path is protected from unauthorized access.</t>
        </r>
      </text>
    </comment>
    <comment ref="L34" authorId="0" shapeId="0" xr:uid="{00000000-0006-0000-0500-000009010000}">
      <text>
        <r>
          <rPr>
            <sz val="11"/>
            <rFont val="Calibri"/>
          </rPr>
          <t>The Photon operating system must be configured so that all global initialization scripts are protected from unauthorized modification.</t>
        </r>
      </text>
    </comment>
    <comment ref="M34" authorId="0" shapeId="0" xr:uid="{00000000-0006-0000-0500-00000A010000}">
      <text>
        <r>
          <rPr>
            <sz val="11"/>
            <rFont val="Calibri"/>
          </rPr>
          <t>The Photon operating system must be configured so that all system startup scripts are protected from unauthorized modification.</t>
        </r>
      </text>
    </comment>
    <comment ref="N34" authorId="0" shapeId="0" xr:uid="{00000000-0006-0000-0500-00000B010000}">
      <text>
        <r>
          <rPr>
            <sz val="11"/>
            <rFont val="Calibri"/>
          </rPr>
          <t>The Photon operating system must be configured so that all files have a valid owner and group owner.</t>
        </r>
      </text>
    </comment>
    <comment ref="O34" authorId="0" shapeId="0" xr:uid="{00000000-0006-0000-0500-00000C010000}">
      <text>
        <r>
          <rPr>
            <sz val="11"/>
            <rFont val="Calibri"/>
          </rPr>
          <t xml:space="preserve">The Photon operating system must be configured so the </t>
        </r>
        <r>
          <rPr>
            <sz val="11"/>
            <color rgb="FF000000"/>
            <rFont val="Calibri"/>
          </rPr>
          <t>"</t>
        </r>
        <r>
          <rPr>
            <b/>
            <sz val="11"/>
            <color rgb="FF000000"/>
            <rFont val="Calibri"/>
          </rPr>
          <t>/etc/cron.allow</t>
        </r>
        <r>
          <rPr>
            <sz val="11"/>
            <color rgb="FF000000"/>
            <rFont val="Calibri"/>
          </rPr>
          <t>"</t>
        </r>
        <r>
          <rPr>
            <sz val="11"/>
            <color rgb="FF000000"/>
            <rFont val="Calibri"/>
          </rPr>
          <t xml:space="preserve"> file is protected from unauthorized modification.</t>
        </r>
      </text>
    </comment>
    <comment ref="P34" authorId="0" shapeId="0" xr:uid="{00000000-0006-0000-0500-00000D010000}">
      <text>
        <r>
          <rPr>
            <sz val="11"/>
            <rFont val="Calibri"/>
          </rPr>
          <t>The Photon operating system must be configured so that all cron jobs are protected from unauthorized modification.</t>
        </r>
      </text>
    </comment>
    <comment ref="Q34" authorId="0" shapeId="0" xr:uid="{00000000-0006-0000-0500-00000E010000}">
      <text>
        <r>
          <rPr>
            <sz val="11"/>
            <rFont val="Calibri"/>
          </rPr>
          <t>The Photon operating system must be configured so that all cron paths are protected from unauthorized modification.</t>
        </r>
      </text>
    </comment>
    <comment ref="R34" authorId="0" shapeId="0" xr:uid="{00000000-0006-0000-0500-00000F010000}">
      <text>
        <r>
          <rPr>
            <sz val="11"/>
            <rFont val="Calibri"/>
          </rPr>
          <t>The Photon operating system must be configured to protect the Secure Shell (SSH) public host key from unauthorized modification.</t>
        </r>
      </text>
    </comment>
    <comment ref="S34" authorId="0" shapeId="0" xr:uid="{00000000-0006-0000-0500-000010010000}">
      <text>
        <r>
          <rPr>
            <sz val="11"/>
            <rFont val="Calibri"/>
          </rPr>
          <t>The Photon operating system must be configured to protect the Secure Shell ( SSH) private host key from unauthorized access.</t>
        </r>
      </text>
    </comment>
    <comment ref="T34" authorId="0" shapeId="0" xr:uid="{00000000-0006-0000-0500-000011010000}">
      <text>
        <r>
          <rPr>
            <sz val="11"/>
            <rFont val="Calibri"/>
          </rPr>
          <t>The Photon operating system must protect all boot configuration files from unauthorized modification.</t>
        </r>
      </text>
    </comment>
    <comment ref="U34" authorId="0" shapeId="0" xr:uid="{00000000-0006-0000-0500-000012010000}">
      <text>
        <r>
          <rPr>
            <sz val="11"/>
            <rFont val="Calibri"/>
          </rPr>
          <t>The Photon operating system must protect sshd configuration from unauthorized access.</t>
        </r>
      </text>
    </comment>
    <comment ref="V34" authorId="0" shapeId="0" xr:uid="{00000000-0006-0000-0500-000013010000}">
      <text>
        <r>
          <rPr>
            <sz val="11"/>
            <rFont val="Calibri"/>
          </rPr>
          <t xml:space="preserve">The Photon operating system must protect all </t>
        </r>
        <r>
          <rPr>
            <sz val="11"/>
            <color rgb="FF000000"/>
            <rFont val="Calibri"/>
          </rPr>
          <t>"</t>
        </r>
        <r>
          <rPr>
            <b/>
            <sz val="11"/>
            <color rgb="FF000000"/>
            <rFont val="Calibri"/>
          </rPr>
          <t>sysctl</t>
        </r>
        <r>
          <rPr>
            <sz val="11"/>
            <color rgb="FF000000"/>
            <rFont val="Calibri"/>
          </rPr>
          <t>"</t>
        </r>
        <r>
          <rPr>
            <sz val="11"/>
            <color rgb="FF000000"/>
            <rFont val="Calibri"/>
          </rPr>
          <t xml:space="preserve"> configuration files from unauthorized access.</t>
        </r>
      </text>
    </comment>
    <comment ref="W34" authorId="0" shapeId="0" xr:uid="{00000000-0006-0000-0500-000014010000}">
      <text>
        <r>
          <rPr>
            <sz val="11"/>
            <rFont val="Calibri"/>
          </rPr>
          <t xml:space="preserve">The Photon operating system must set the </t>
        </r>
        <r>
          <rPr>
            <sz val="11"/>
            <color rgb="FF000000"/>
            <rFont val="Calibri"/>
          </rPr>
          <t>"</t>
        </r>
        <r>
          <rPr>
            <b/>
            <sz val="11"/>
            <color rgb="FF000000"/>
            <rFont val="Calibri"/>
          </rPr>
          <t>umask</t>
        </r>
        <r>
          <rPr>
            <sz val="11"/>
            <color rgb="FF000000"/>
            <rFont val="Calibri"/>
          </rPr>
          <t>"</t>
        </r>
        <r>
          <rPr>
            <sz val="11"/>
            <color rgb="FF000000"/>
            <rFont val="Calibri"/>
          </rPr>
          <t xml:space="preserve"> parameter correctly.</t>
        </r>
      </text>
    </comment>
    <comment ref="X34" authorId="0" shapeId="0" xr:uid="{00000000-0006-0000-0500-000015010000}">
      <text>
        <r>
          <rPr>
            <sz val="11"/>
            <rFont val="Calibri"/>
          </rPr>
          <t>VMware Postgres configuration files must not be accessible by unauthorized users.</t>
        </r>
      </text>
    </comment>
    <comment ref="Y34" authorId="0" shapeId="0" xr:uid="{00000000-0006-0000-0500-000016010000}">
      <text>
        <r>
          <rPr>
            <sz val="11"/>
            <rFont val="Calibri"/>
          </rPr>
          <t xml:space="preserve">All vCenter database (VCDB) tables must be owned by the </t>
        </r>
        <r>
          <rPr>
            <sz val="11"/>
            <color rgb="FF000000"/>
            <rFont val="Calibri"/>
          </rPr>
          <t>"</t>
        </r>
        <r>
          <rPr>
            <b/>
            <sz val="11"/>
            <color rgb="FF000000"/>
            <rFont val="Calibri"/>
          </rPr>
          <t>vc</t>
        </r>
        <r>
          <rPr>
            <sz val="11"/>
            <color rgb="FF000000"/>
            <rFont val="Calibri"/>
          </rPr>
          <t>"</t>
        </r>
        <r>
          <rPr>
            <sz val="11"/>
            <color rgb="FF000000"/>
            <rFont val="Calibri"/>
          </rPr>
          <t xml:space="preserve"> user account.</t>
        </r>
      </text>
    </comment>
    <comment ref="Z34" authorId="0" shapeId="0" xr:uid="{00000000-0006-0000-0500-000017010000}">
      <text>
        <r>
          <rPr>
            <sz val="11"/>
            <rFont val="Calibri"/>
          </rPr>
          <t>VMware Postgres must limit modify privileges to authorized accounts.</t>
        </r>
      </text>
    </comment>
    <comment ref="AA34" authorId="0" shapeId="0" xr:uid="{00000000-0006-0000-0500-000018010000}">
      <text>
        <r>
          <rPr>
            <sz val="11"/>
            <rFont val="Calibri"/>
          </rPr>
          <t>VMware Postgres must not allow schema access to unauthorized accounts.</t>
        </r>
      </text>
    </comment>
    <comment ref="AB34" authorId="0" shapeId="0" xr:uid="{00000000-0006-0000-0500-000019010000}">
      <text>
        <r>
          <rPr>
            <sz val="11"/>
            <rFont val="Calibri"/>
          </rPr>
          <t>Performance Charts must not have any symbolic links in the web content directory tree.</t>
        </r>
      </text>
    </comment>
    <comment ref="AC34" authorId="0" shapeId="0" xr:uid="{00000000-0006-0000-0500-00001A010000}">
      <text>
        <r>
          <rPr>
            <sz val="11"/>
            <rFont val="Calibri"/>
          </rPr>
          <t>Performance Charts directory tree must have permissions in an out-of-the-box state.</t>
        </r>
      </text>
    </comment>
    <comment ref="AD34" authorId="0" shapeId="0" xr:uid="{00000000-0006-0000-0500-00001B010000}">
      <text>
        <r>
          <rPr>
            <sz val="11"/>
            <rFont val="Calibri"/>
          </rPr>
          <t xml:space="preserve">Performance Charts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text>
    </comment>
    <comment ref="AE34" authorId="0" shapeId="0" xr:uid="{00000000-0006-0000-0500-00001C010000}">
      <text>
        <r>
          <rPr>
            <sz val="11"/>
            <rFont val="Calibri"/>
          </rPr>
          <t>ESX Agent Manager must not have any symbolic links in the web content directory tree.</t>
        </r>
      </text>
    </comment>
    <comment ref="AF34" authorId="0" shapeId="0" xr:uid="{00000000-0006-0000-0500-00001D010000}">
      <text>
        <r>
          <rPr>
            <sz val="11"/>
            <rFont val="Calibri"/>
          </rPr>
          <t>ESX Agent Manager directory tree must have permissions in an out-of-the-box state.</t>
        </r>
      </text>
    </comment>
    <comment ref="AG34" authorId="0" shapeId="0" xr:uid="{00000000-0006-0000-0500-00001E010000}">
      <text>
        <r>
          <rPr>
            <sz val="11"/>
            <rFont val="Calibri"/>
          </rPr>
          <t xml:space="preserve">ESX Agent Manager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text>
    </comment>
    <comment ref="AH34" authorId="0" shapeId="0" xr:uid="{00000000-0006-0000-0500-00001F010000}">
      <text>
        <r>
          <rPr>
            <sz val="11"/>
            <rFont val="Calibri"/>
          </rPr>
          <t>Lookup Service must not have any symbolic links in the web content directory tree.</t>
        </r>
      </text>
    </comment>
    <comment ref="AI34" authorId="0" shapeId="0" xr:uid="{00000000-0006-0000-0500-000020010000}">
      <text>
        <r>
          <rPr>
            <sz val="11"/>
            <rFont val="Calibri"/>
          </rPr>
          <t>Lookup Service directory tree must have permissions in an out-of-the-box state.</t>
        </r>
      </text>
    </comment>
    <comment ref="AJ34" authorId="0" shapeId="0" xr:uid="{00000000-0006-0000-0500-000021010000}">
      <text>
        <r>
          <rPr>
            <sz val="11"/>
            <rFont val="Calibri"/>
          </rPr>
          <t>The Security Token Service must not have any symbolic links in the web content directory tree.</t>
        </r>
      </text>
    </comment>
    <comment ref="AK34" authorId="0" shapeId="0" xr:uid="{00000000-0006-0000-0500-000022010000}">
      <text>
        <r>
          <rPr>
            <sz val="11"/>
            <rFont val="Calibri"/>
          </rPr>
          <t>The Security Token Service directory tree must have permissions in an out-of-the-box state.</t>
        </r>
      </text>
    </comment>
    <comment ref="AL34" authorId="0" shapeId="0" xr:uid="{00000000-0006-0000-0500-000023010000}">
      <text>
        <r>
          <rPr>
            <sz val="11"/>
            <rFont val="Calibri"/>
          </rPr>
          <t xml:space="preserve">The Security Token Service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text>
    </comment>
    <comment ref="AM34" authorId="0" shapeId="0" xr:uid="{00000000-0006-0000-0500-000024010000}">
      <text>
        <r>
          <rPr>
            <sz val="11"/>
            <rFont val="Calibri"/>
          </rPr>
          <t>vSphere UI must not have any symbolic links in the web content directory tree.</t>
        </r>
      </text>
    </comment>
    <comment ref="AN34" authorId="0" shapeId="0" xr:uid="{00000000-0006-0000-0500-000025010000}">
      <text>
        <r>
          <rPr>
            <sz val="11"/>
            <rFont val="Calibri"/>
          </rPr>
          <t>The vSphere UI directory tree must have permissions in an out-of-the-box state.</t>
        </r>
      </text>
    </comment>
    <comment ref="AO34" authorId="0" shapeId="0" xr:uid="{00000000-0006-0000-0500-000026010000}">
      <text>
        <r>
          <rPr>
            <sz val="11"/>
            <rFont val="Calibri"/>
          </rPr>
          <t xml:space="preserve">The vSphere UI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text>
    </comment>
    <comment ref="H37" authorId="0" shapeId="0" xr:uid="{00000000-0006-0000-0500-000027010000}">
      <text>
        <r>
          <rPr>
            <sz val="11"/>
            <rFont val="Calibri"/>
          </rPr>
          <t>Performance Charts must protect cookies from cross-site scripting (XSS).</t>
        </r>
      </text>
    </comment>
    <comment ref="I37" authorId="0" shapeId="0" xr:uid="{00000000-0006-0000-0500-000028010000}">
      <text>
        <r>
          <rPr>
            <sz val="11"/>
            <rFont val="Calibri"/>
          </rPr>
          <t>Performance Charts must set the secure flag for cookies.</t>
        </r>
      </text>
    </comment>
    <comment ref="J37" authorId="0" shapeId="0" xr:uid="{00000000-0006-0000-0500-000029010000}">
      <text>
        <r>
          <rPr>
            <sz val="11"/>
            <rFont val="Calibri"/>
          </rPr>
          <t>ESX Agent Manager must protect cookies from cross-site scripting (XSS).</t>
        </r>
      </text>
    </comment>
    <comment ref="K37" authorId="0" shapeId="0" xr:uid="{00000000-0006-0000-0500-00002A010000}">
      <text>
        <r>
          <rPr>
            <sz val="11"/>
            <rFont val="Calibri"/>
          </rPr>
          <t>ESX Agent Manager must set the secure flag for cookies.</t>
        </r>
      </text>
    </comment>
    <comment ref="L37" authorId="0" shapeId="0" xr:uid="{00000000-0006-0000-0500-00002B010000}">
      <text>
        <r>
          <rPr>
            <sz val="11"/>
            <rFont val="Calibri"/>
          </rPr>
          <t>Lookup Service must protect cookies from cross-site scripting (XSS).</t>
        </r>
      </text>
    </comment>
    <comment ref="M37" authorId="0" shapeId="0" xr:uid="{00000000-0006-0000-0500-00002C010000}">
      <text>
        <r>
          <rPr>
            <sz val="11"/>
            <rFont val="Calibri"/>
          </rPr>
          <t>Lookup Service must set the secure flag for cookies.</t>
        </r>
      </text>
    </comment>
    <comment ref="N37" authorId="0" shapeId="0" xr:uid="{00000000-0006-0000-0500-00002D010000}">
      <text>
        <r>
          <rPr>
            <sz val="11"/>
            <rFont val="Calibri"/>
          </rPr>
          <t>The Security Token Service must protect cookies from cross-site scripting (XSS).</t>
        </r>
      </text>
    </comment>
    <comment ref="O37" authorId="0" shapeId="0" xr:uid="{00000000-0006-0000-0500-00002E010000}">
      <text>
        <r>
          <rPr>
            <sz val="11"/>
            <rFont val="Calibri"/>
          </rPr>
          <t>The Security Token Service must set the secure flag for cookies.</t>
        </r>
      </text>
    </comment>
    <comment ref="P37" authorId="0" shapeId="0" xr:uid="{00000000-0006-0000-0500-00002F010000}">
      <text>
        <r>
          <rPr>
            <sz val="11"/>
            <rFont val="Calibri"/>
          </rPr>
          <t>vSphere UI must protect cookies from cross-site scripting (XSS).</t>
        </r>
      </text>
    </comment>
    <comment ref="Q37" authorId="0" shapeId="0" xr:uid="{00000000-0006-0000-0500-000030010000}">
      <text>
        <r>
          <rPr>
            <sz val="11"/>
            <rFont val="Calibri"/>
          </rPr>
          <t>vSphere UI must set the secure flag for cookies.</t>
        </r>
      </text>
    </comment>
    <comment ref="H41" authorId="0" shapeId="0" xr:uid="{00000000-0006-0000-0500-000031010000}">
      <text>
        <r>
          <rPr>
            <sz val="11"/>
            <rFont val="Calibri"/>
          </rPr>
          <t>The ESXi host must have all security patches and updates installed.</t>
        </r>
      </text>
    </comment>
    <comment ref="I41" authorId="0" shapeId="0" xr:uid="{00000000-0006-0000-0500-000032010000}">
      <text>
        <r>
          <rPr>
            <sz val="11"/>
            <rFont val="Calibri"/>
          </rPr>
          <t>The Photon operating system must use an OpenSSH server version that does not support protocol 1.</t>
        </r>
      </text>
    </comment>
    <comment ref="H43" authorId="0" shapeId="0" xr:uid="{00000000-0006-0000-0500-000033010000}">
      <text>
        <r>
          <rPr>
            <sz val="11"/>
            <rFont val="Calibri"/>
          </rPr>
          <t>The vCenter Server users must have the correct roles assigned.</t>
        </r>
      </text>
    </comment>
    <comment ref="I43" authorId="0" shapeId="0" xr:uid="{00000000-0006-0000-0500-000034010000}">
      <text>
        <r>
          <rPr>
            <sz val="11"/>
            <rFont val="Calibri"/>
          </rPr>
          <t>The ESXi host must verify the DCUI.Access list.</t>
        </r>
      </text>
    </comment>
    <comment ref="J43" authorId="0" shapeId="0" xr:uid="{00000000-0006-0000-0500-000035010000}">
      <text>
        <r>
          <rPr>
            <sz val="11"/>
            <rFont val="Calibri"/>
          </rPr>
          <t>The ESXi host must verify the exception users list for lockdown mode.</t>
        </r>
      </text>
    </comment>
    <comment ref="K43" authorId="0" shapeId="0" xr:uid="{00000000-0006-0000-0500-000036010000}">
      <text>
        <r>
          <rPr>
            <sz val="11"/>
            <rFont val="Calibri"/>
          </rPr>
          <t>The Photon operating system must not have duplicate User IDs (UIDs).</t>
        </r>
      </text>
    </comment>
    <comment ref="L43" authorId="0" shapeId="0" xr:uid="{00000000-0006-0000-0500-000037010000}">
      <text>
        <r>
          <rPr>
            <sz val="11"/>
            <rFont val="Calibri"/>
          </rPr>
          <t>The Photon operating system must disable new accounts immediately upon password expiration.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vCenter Server users must have the correct roles assigned.</t>
        </r>
      </text>
    </comment>
    <comment ref="K3" authorId="0" shapeId="0" xr:uid="{00000000-0006-0000-0600-000004000000}">
      <text>
        <r>
          <rPr>
            <sz val="11"/>
            <rFont val="Calibri"/>
          </rPr>
          <t>The ESXi host must verify the DCUI.Access list.</t>
        </r>
      </text>
    </comment>
    <comment ref="L3" authorId="0" shapeId="0" xr:uid="{00000000-0006-0000-0600-000002000000}">
      <text>
        <r>
          <rPr>
            <sz val="11"/>
            <rFont val="Calibri"/>
          </rPr>
          <t>The ESXi host must verify the exception users list for lockdown mode.</t>
        </r>
      </text>
    </comment>
    <comment ref="M3" authorId="0" shapeId="0" xr:uid="{00000000-0006-0000-0600-000003000000}">
      <text>
        <r>
          <rPr>
            <sz val="11"/>
            <rFont val="Calibri"/>
          </rPr>
          <t>The Photon operating system must disable new accounts immediately upon password expiration.</t>
        </r>
      </text>
    </comment>
    <comment ref="J4" authorId="0" shapeId="0" xr:uid="{00000000-0006-0000-0600-000005000000}">
      <text>
        <r>
          <rPr>
            <sz val="11"/>
            <rFont val="Calibri"/>
          </rPr>
          <t>Access to the ESXi host must be limited by enabling lockdown mode.</t>
        </r>
      </text>
    </comment>
    <comment ref="K4" authorId="0" shapeId="0" xr:uid="{00000000-0006-0000-0600-000006000000}">
      <text>
        <r>
          <rPr>
            <sz val="11"/>
            <rFont val="Calibri"/>
          </rPr>
          <t>VMware Postgres must limit modify privileges to authorized accounts.</t>
        </r>
      </text>
    </comment>
    <comment ref="L4" authorId="0" shapeId="0" xr:uid="{00000000-0006-0000-0600-000007000000}">
      <text>
        <r>
          <rPr>
            <sz val="11"/>
            <rFont val="Calibri"/>
          </rPr>
          <t>VMware Postgres must not allow schema access to unauthorized accounts.</t>
        </r>
      </text>
    </comment>
    <comment ref="J7" authorId="0" shapeId="0" xr:uid="{00000000-0006-0000-0600-000008000000}">
      <text>
        <r>
          <rPr>
            <sz val="11"/>
            <rFont val="Calibri"/>
          </rPr>
          <t>The vCenter Server users must have the correct roles assigned.</t>
        </r>
      </text>
    </comment>
    <comment ref="K7" authorId="0" shapeId="0" xr:uid="{00000000-0006-0000-0600-000010000000}">
      <text>
        <r>
          <rPr>
            <sz val="11"/>
            <rFont val="Calibri"/>
          </rPr>
          <t>The vCenter Server must restrict access to the default roles with cryptographic permissions.</t>
        </r>
      </text>
    </comment>
    <comment ref="L7" authorId="0" shapeId="0" xr:uid="{00000000-0006-0000-0600-000011000000}">
      <text>
        <r>
          <rPr>
            <sz val="11"/>
            <rFont val="Calibri"/>
          </rPr>
          <t>The vCenter Server must restrict access to cryptographic permissions.</t>
        </r>
      </text>
    </comment>
    <comment ref="M7" authorId="0" shapeId="0" xr:uid="{00000000-0006-0000-0600-000012000000}">
      <text>
        <r>
          <rPr>
            <sz val="11"/>
            <rFont val="Calibri"/>
          </rPr>
          <t>The vCenter Server must use a limited privilege account when adding a Lightweight Directory Access Protocol (LDAP) identity source.</t>
        </r>
      </text>
    </comment>
    <comment ref="N7" authorId="0" shapeId="0" xr:uid="{00000000-0006-0000-0600-000009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O7" authorId="0" shapeId="0" xr:uid="{00000000-0006-0000-0600-00000A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P7" authorId="0" shapeId="0" xr:uid="{00000000-0006-0000-0600-00000B000000}">
      <text>
        <r>
          <rPr>
            <sz val="11"/>
            <rFont val="Calibri"/>
          </rPr>
          <t>Access to the ESXi host must be limited by enabling lockdown mode.</t>
        </r>
      </text>
    </comment>
    <comment ref="Q7" authorId="0" shapeId="0" xr:uid="{00000000-0006-0000-0600-00000C000000}">
      <text>
        <r>
          <rPr>
            <sz val="11"/>
            <rFont val="Calibri"/>
          </rPr>
          <t>The ESXi host must not provide root/administrator-level access to Common Information Model (CIM)-based hardware monitoring tools or other third-party applications.</t>
        </r>
      </text>
    </comment>
    <comment ref="R7" authorId="0" shapeId="0" xr:uid="{00000000-0006-0000-0600-00000D000000}">
      <text>
        <r>
          <rPr>
            <sz val="11"/>
            <rFont val="Calibri"/>
          </rPr>
          <t>Use of the virtual machine (VM)  console must be minimized.</t>
        </r>
      </text>
    </comment>
    <comment ref="S7" authorId="0" shapeId="0" xr:uid="{00000000-0006-0000-0600-00000E000000}">
      <text>
        <r>
          <rPr>
            <sz val="11"/>
            <rFont val="Calibri"/>
          </rPr>
          <t>The Photon operating system must require users to reauthenticate for privilege escalation.</t>
        </r>
      </text>
    </comment>
    <comment ref="T7" authorId="0" shapeId="0" xr:uid="{00000000-0006-0000-0600-00000F000000}">
      <text>
        <r>
          <rPr>
            <sz val="11"/>
            <rFont val="Calibri"/>
          </rPr>
          <t>VMware Postgres must not allow schema access to unauthorized accounts.</t>
        </r>
      </text>
    </comment>
    <comment ref="J8" authorId="0" shapeId="0" xr:uid="{00000000-0006-0000-0600-000013000000}">
      <text>
        <r>
          <rPr>
            <sz val="11"/>
            <rFont val="Calibri"/>
          </rPr>
          <t>The vCenter Server must restrict access to the default roles with cryptographic permissions.</t>
        </r>
      </text>
    </comment>
    <comment ref="K8" authorId="0" shapeId="0" xr:uid="{00000000-0006-0000-0600-000014000000}">
      <text>
        <r>
          <rPr>
            <sz val="11"/>
            <rFont val="Calibri"/>
          </rPr>
          <t>The vCenter Server must restrict access to cryptographic permissions.</t>
        </r>
      </text>
    </comment>
    <comment ref="L8" authorId="0" shapeId="0" xr:uid="{00000000-0006-0000-0600-000015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M8" authorId="0" shapeId="0" xr:uid="{00000000-0006-0000-0600-000016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N8" authorId="0" shapeId="0" xr:uid="{00000000-0006-0000-0600-000017000000}">
      <text>
        <r>
          <rPr>
            <sz val="11"/>
            <rFont val="Calibri"/>
          </rPr>
          <t>Active Directory ESX Admin group membership must not be used when adding ESXi hosts to Active Directory.</t>
        </r>
      </text>
    </comment>
    <comment ref="O8" authorId="0" shapeId="0" xr:uid="{00000000-0006-0000-0600-000018000000}">
      <text>
        <r>
          <rPr>
            <sz val="11"/>
            <rFont val="Calibri"/>
          </rPr>
          <t>The Photon operating system must require users to reauthenticate for privilege escalation.</t>
        </r>
      </text>
    </comment>
    <comment ref="J9" authorId="0" shapeId="0" xr:uid="{00000000-0006-0000-0600-000019000000}">
      <text>
        <r>
          <rPr>
            <sz val="11"/>
            <rFont val="Calibri"/>
          </rPr>
          <t>Unauthorized removal, connection, and modification of devices must be prevented on the virtual machine (VM).</t>
        </r>
      </text>
    </comment>
    <comment ref="K9" authorId="0" shapeId="0" xr:uid="{00000000-0006-0000-0600-00001A000000}">
      <text>
        <r>
          <rPr>
            <sz val="11"/>
            <rFont val="Calibri"/>
          </rPr>
          <t>The Photon operating system must be configured to audit the execution of privileged functions.</t>
        </r>
      </text>
    </comment>
    <comment ref="L9" authorId="0" shapeId="0" xr:uid="{00000000-0006-0000-0600-00001B000000}">
      <text>
        <r>
          <rPr>
            <sz val="11"/>
            <rFont val="Calibri"/>
          </rPr>
          <t>The Photon operating system must audit the execution of privileged functions.</t>
        </r>
      </text>
    </comment>
    <comment ref="M9" authorId="0" shapeId="0" xr:uid="{00000000-0006-0000-0600-00001C000000}">
      <text>
        <r>
          <rPr>
            <sz val="11"/>
            <rFont val="Calibri"/>
          </rPr>
          <t>VAMI must be protected from being stopped by a nonprivileged user.</t>
        </r>
      </text>
    </comment>
    <comment ref="J10" authorId="0" shapeId="0" xr:uid="{00000000-0006-0000-0600-00001D000000}">
      <text>
        <r>
          <rPr>
            <sz val="11"/>
            <rFont val="Calibri"/>
          </rPr>
          <t>The vCenter Server must enforce the limit of three consecutive invalid login attempts by a user.</t>
        </r>
      </text>
    </comment>
    <comment ref="K10" authorId="0" shapeId="0" xr:uid="{00000000-0006-0000-0600-00001E000000}">
      <text>
        <r>
          <rPr>
            <sz val="11"/>
            <rFont val="Calibri"/>
          </rPr>
          <t>The vCenter Server must set the interval for counting failed login attempts to at least 15 minutes.</t>
        </r>
      </text>
    </comment>
    <comment ref="L10" authorId="0" shapeId="0" xr:uid="{00000000-0006-0000-0600-00001F000000}">
      <text>
        <r>
          <rPr>
            <sz val="11"/>
            <rFont val="Calibri"/>
          </rPr>
          <t>The vCenter Server must require an administrator to unlock an account locked due to excessive login failures.</t>
        </r>
      </text>
    </comment>
    <comment ref="M10" authorId="0" shapeId="0" xr:uid="{00000000-0006-0000-0600-000020000000}">
      <text>
        <r>
          <rPr>
            <sz val="11"/>
            <rFont val="Calibri"/>
          </rPr>
          <t>The ESXi host must enforce the limit of three consecutive invalid logon attempts by a user.</t>
        </r>
      </text>
    </comment>
    <comment ref="N10" authorId="0" shapeId="0" xr:uid="{00000000-0006-0000-0600-000021000000}">
      <text>
        <r>
          <rPr>
            <sz val="11"/>
            <rFont val="Calibri"/>
          </rPr>
          <t>The ESXi host must enforce an unlock timeout of 15 minutes after a user account is locked out.</t>
        </r>
      </text>
    </comment>
    <comment ref="O10" authorId="0" shapeId="0" xr:uid="{00000000-0006-0000-0600-000022000000}">
      <text>
        <r>
          <rPr>
            <sz val="11"/>
            <rFont val="Calibri"/>
          </rPr>
          <t>The Photon operating system must automatically lock an account when three unsuccessful logon attempts occur.</t>
        </r>
      </text>
    </comment>
    <comment ref="P10" authorId="0" shapeId="0" xr:uid="{00000000-0006-0000-0600-000023000000}">
      <text>
        <r>
          <rPr>
            <sz val="11"/>
            <rFont val="Calibri"/>
          </rPr>
          <t xml:space="preserve">The Photon operating system must set the </t>
        </r>
        <r>
          <rPr>
            <sz val="11"/>
            <color rgb="FF000000"/>
            <rFont val="Calibri"/>
          </rPr>
          <t>"</t>
        </r>
        <r>
          <rPr>
            <b/>
            <sz val="11"/>
            <color rgb="FF000000"/>
            <rFont val="Calibri"/>
          </rPr>
          <t>FAIL_DELAY</t>
        </r>
        <r>
          <rPr>
            <sz val="11"/>
            <color rgb="FF000000"/>
            <rFont val="Calibri"/>
          </rPr>
          <t>"</t>
        </r>
        <r>
          <rPr>
            <sz val="11"/>
            <color rgb="FF000000"/>
            <rFont val="Calibri"/>
          </rPr>
          <t xml:space="preserve"> parameter.</t>
        </r>
      </text>
    </comment>
    <comment ref="Q10" authorId="0" shapeId="0" xr:uid="{00000000-0006-0000-0600-000024000000}">
      <text>
        <r>
          <rPr>
            <sz val="11"/>
            <rFont val="Calibri"/>
          </rPr>
          <t>The Photon operating system must enforce a delay of at least four seconds between logon prompts following a failed logon attempt.</t>
        </r>
      </text>
    </comment>
    <comment ref="R10" authorId="0" shapeId="0" xr:uid="{00000000-0006-0000-0600-000025000000}">
      <text>
        <r>
          <rPr>
            <sz val="11"/>
            <rFont val="Calibri"/>
          </rPr>
          <t>The Photon operating system must configure sshd to limit the number of allowed login attempts per connection.</t>
        </r>
      </text>
    </comment>
    <comment ref="S10" authorId="0" shapeId="0" xr:uid="{00000000-0006-0000-0600-000026000000}">
      <text>
        <r>
          <rPr>
            <sz val="11"/>
            <rFont val="Calibri"/>
          </rPr>
          <t>The Photon operating system must configure sshd to restrict LoginGraceTime.</t>
        </r>
      </text>
    </comment>
    <comment ref="J11" authorId="0" shapeId="0" xr:uid="{00000000-0006-0000-0600-000027000000}">
      <text>
        <r>
          <rPr>
            <sz val="11"/>
            <rFont val="Calibri"/>
          </rPr>
          <t>The vCenter Server must display the Standard Mandatory DOD Notice and Consent Banner before login.</t>
        </r>
      </text>
    </comment>
    <comment ref="K11" authorId="0" shapeId="0" xr:uid="{00000000-0006-0000-0600-000028000000}">
      <text>
        <r>
          <rPr>
            <sz val="11"/>
            <rFont val="Calibri"/>
          </rPr>
          <t>The ESXi host must display the Standard Mandatory DOD Notice and Consent Banner before granting access to the system via the Direct Console User Interface (DCUI).</t>
        </r>
      </text>
    </comment>
    <comment ref="L11" authorId="0" shapeId="0" xr:uid="{00000000-0006-0000-0600-000029000000}">
      <text>
        <r>
          <rPr>
            <sz val="11"/>
            <rFont val="Calibri"/>
          </rPr>
          <t>The ESXi host must display the Standard Mandatory DOD Notice and Consent Banner before granting access to the system via Secure Shell (SSH).</t>
        </r>
      </text>
    </comment>
    <comment ref="M11" authorId="0" shapeId="0" xr:uid="{00000000-0006-0000-0600-00002A000000}">
      <text>
        <r>
          <rPr>
            <sz val="11"/>
            <rFont val="Calibri"/>
          </rPr>
          <t>The ESXi host SSH daemon must be configured with the DOD logon banner.</t>
        </r>
      </text>
    </comment>
    <comment ref="N11" authorId="0" shapeId="0" xr:uid="{00000000-0006-0000-0600-00002B000000}">
      <text>
        <r>
          <rPr>
            <sz val="11"/>
            <rFont val="Calibri"/>
          </rPr>
          <t>The Photon operating system must display the Standard Mandatory DOD Notice and Consent Banner before granting Secure Shell (SSH) access.</t>
        </r>
      </text>
    </comment>
    <comment ref="J12" authorId="0" shapeId="0" xr:uid="{00000000-0006-0000-0600-00002C000000}">
      <text>
        <r>
          <rPr>
            <sz val="11"/>
            <rFont val="Calibri"/>
          </rPr>
          <t>The vCenter Server must terminate vSphere Client sessions after 10 minutes of inactivity.</t>
        </r>
      </text>
    </comment>
    <comment ref="K12" authorId="0" shapeId="0" xr:uid="{00000000-0006-0000-0600-00002F000000}">
      <text>
        <r>
          <rPr>
            <sz val="11"/>
            <rFont val="Calibri"/>
          </rPr>
          <t>The ESXi host Secure Shell (SSH) daemon must set a timeout count on idle sessions.</t>
        </r>
      </text>
    </comment>
    <comment ref="L12" authorId="0" shapeId="0" xr:uid="{00000000-0006-0000-0600-000030000000}">
      <text>
        <r>
          <rPr>
            <sz val="11"/>
            <rFont val="Calibri"/>
          </rPr>
          <t>The ESXi host Secure Shell (SSH) daemon must set a timeout interval on idle sessions.</t>
        </r>
      </text>
    </comment>
    <comment ref="M12" authorId="0" shapeId="0" xr:uid="{00000000-0006-0000-0600-000031000000}">
      <text>
        <r>
          <rPr>
            <sz val="11"/>
            <rFont val="Calibri"/>
          </rPr>
          <t>The ESXi host must set a timeout to automatically disable idle shell sessions after two minutes.</t>
        </r>
      </text>
    </comment>
    <comment ref="N12" authorId="0" shapeId="0" xr:uid="{00000000-0006-0000-0600-000032000000}">
      <text>
        <r>
          <rPr>
            <sz val="11"/>
            <rFont val="Calibri"/>
          </rPr>
          <t>The ESXi host must terminate shell services after 10 minutes.</t>
        </r>
      </text>
    </comment>
    <comment ref="O12" authorId="0" shapeId="0" xr:uid="{00000000-0006-0000-0600-000033000000}">
      <text>
        <r>
          <rPr>
            <sz val="11"/>
            <rFont val="Calibri"/>
          </rPr>
          <t>The ESXi host must log out of the console UI after two minutes.</t>
        </r>
      </text>
    </comment>
    <comment ref="P12" authorId="0" shapeId="0" xr:uid="{00000000-0006-0000-0600-000034000000}">
      <text>
        <r>
          <rPr>
            <sz val="11"/>
            <rFont val="Calibri"/>
          </rPr>
          <t>The ESXi host must configure a session timeout for the vSphere API.</t>
        </r>
      </text>
    </comment>
    <comment ref="Q12" authorId="0" shapeId="0" xr:uid="{00000000-0006-0000-0600-000035000000}">
      <text>
        <r>
          <rPr>
            <sz val="11"/>
            <rFont val="Calibri"/>
          </rPr>
          <t>The ESXi Host Client must be configured with a session timeout.</t>
        </r>
      </text>
    </comment>
    <comment ref="R12" authorId="0" shapeId="0" xr:uid="{00000000-0006-0000-0600-000036000000}">
      <text>
        <r>
          <rPr>
            <sz val="11"/>
            <rFont val="Calibri"/>
          </rPr>
          <t>The virtual machine (VM) guest operating system must be locked when the last console connection is closed.</t>
        </r>
      </text>
    </comment>
    <comment ref="S12" authorId="0" shapeId="0" xr:uid="{00000000-0006-0000-0600-000037000000}">
      <text>
        <r>
          <rPr>
            <sz val="11"/>
            <rFont val="Calibri"/>
          </rPr>
          <t>The Photon operating system must limit the number of concurrent sessions to 10 for all accounts and/or account types.</t>
        </r>
      </text>
    </comment>
    <comment ref="T12" authorId="0" shapeId="0" xr:uid="{00000000-0006-0000-0600-000038000000}">
      <text>
        <r>
          <rPr>
            <sz val="11"/>
            <rFont val="Calibri"/>
          </rPr>
          <t>The Photon operating system must set a session inactivity timeout of 15 minutes or less.</t>
        </r>
      </text>
    </comment>
    <comment ref="U12" authorId="0" shapeId="0" xr:uid="{00000000-0006-0000-0600-00002D000000}">
      <text>
        <r>
          <rPr>
            <sz val="11"/>
            <rFont val="Calibri"/>
          </rPr>
          <t>The Photon operating system must configure sshd to disconnect idle Secure Shell (SSH) sessions.</t>
        </r>
      </text>
    </comment>
    <comment ref="V12" authorId="0" shapeId="0" xr:uid="{00000000-0006-0000-0600-00002E000000}">
      <text>
        <r>
          <rPr>
            <sz val="11"/>
            <rFont val="Calibri"/>
          </rPr>
          <t>The Photon operating system must configure sshd to disconnect idle Secure Shell (SSH) sessions.</t>
        </r>
      </text>
    </comment>
    <comment ref="J13" authorId="0" shapeId="0" xr:uid="{00000000-0006-0000-0600-000039000000}">
      <text>
        <r>
          <rPr>
            <sz val="11"/>
            <rFont val="Calibri"/>
          </rPr>
          <t>The vCenter Server must terminate vSphere Client sessions after 10 minutes of inactivity.</t>
        </r>
      </text>
    </comment>
    <comment ref="K13" authorId="0" shapeId="0" xr:uid="{00000000-0006-0000-0600-000040000000}">
      <text>
        <r>
          <rPr>
            <sz val="11"/>
            <rFont val="Calibri"/>
          </rPr>
          <t>The ESXi host Secure Shell (SSH) daemon must set a timeout count on idle sessions.</t>
        </r>
      </text>
    </comment>
    <comment ref="L13" authorId="0" shapeId="0" xr:uid="{00000000-0006-0000-0600-000041000000}">
      <text>
        <r>
          <rPr>
            <sz val="11"/>
            <rFont val="Calibri"/>
          </rPr>
          <t>The ESXi host Secure Shell (SSH) daemon must set a timeout interval on idle sessions.</t>
        </r>
      </text>
    </comment>
    <comment ref="M13" authorId="0" shapeId="0" xr:uid="{00000000-0006-0000-0600-000042000000}">
      <text>
        <r>
          <rPr>
            <sz val="11"/>
            <rFont val="Calibri"/>
          </rPr>
          <t>The ESXi host must set a timeout to automatically disable idle shell sessions after two minutes.</t>
        </r>
      </text>
    </comment>
    <comment ref="N13" authorId="0" shapeId="0" xr:uid="{00000000-0006-0000-0600-000043000000}">
      <text>
        <r>
          <rPr>
            <sz val="11"/>
            <rFont val="Calibri"/>
          </rPr>
          <t>The ESXi host must terminate shell services after 10 minutes.</t>
        </r>
      </text>
    </comment>
    <comment ref="O13" authorId="0" shapeId="0" xr:uid="{00000000-0006-0000-0600-000044000000}">
      <text>
        <r>
          <rPr>
            <sz val="11"/>
            <rFont val="Calibri"/>
          </rPr>
          <t>The ESXi host must log out of the console UI after two minutes.</t>
        </r>
      </text>
    </comment>
    <comment ref="P13" authorId="0" shapeId="0" xr:uid="{00000000-0006-0000-0600-000045000000}">
      <text>
        <r>
          <rPr>
            <sz val="11"/>
            <rFont val="Calibri"/>
          </rPr>
          <t>The ESXi host must configure a session timeout for the vSphere API.</t>
        </r>
      </text>
    </comment>
    <comment ref="Q13" authorId="0" shapeId="0" xr:uid="{00000000-0006-0000-0600-000046000000}">
      <text>
        <r>
          <rPr>
            <sz val="11"/>
            <rFont val="Calibri"/>
          </rPr>
          <t>The ESXi Host Client must be configured with a session timeout.</t>
        </r>
      </text>
    </comment>
    <comment ref="R13" authorId="0" shapeId="0" xr:uid="{00000000-0006-0000-0600-000047000000}">
      <text>
        <r>
          <rPr>
            <sz val="11"/>
            <rFont val="Calibri"/>
          </rPr>
          <t>Console connection sharing must be limited on the virtual machine (VM).</t>
        </r>
      </text>
    </comment>
    <comment ref="S13" authorId="0" shapeId="0" xr:uid="{00000000-0006-0000-0600-000048000000}">
      <text>
        <r>
          <rPr>
            <sz val="11"/>
            <rFont val="Calibri"/>
          </rPr>
          <t>The Photon operating system must limit the number of concurrent sessions to 10 for all accounts and/or account types.</t>
        </r>
      </text>
    </comment>
    <comment ref="T13" authorId="0" shapeId="0" xr:uid="{00000000-0006-0000-0600-000049000000}">
      <text>
        <r>
          <rPr>
            <sz val="11"/>
            <rFont val="Calibri"/>
          </rPr>
          <t>The Photon operating system must set a session inactivity timeout of 15 minutes or less.</t>
        </r>
      </text>
    </comment>
    <comment ref="U13" authorId="0" shapeId="0" xr:uid="{00000000-0006-0000-0600-00004A000000}">
      <text>
        <r>
          <rPr>
            <sz val="11"/>
            <rFont val="Calibri"/>
          </rPr>
          <t>The Photon operating system must configure sshd to disconnect idle Secure Shell (SSH) sessions.</t>
        </r>
      </text>
    </comment>
    <comment ref="V13" authorId="0" shapeId="0" xr:uid="{00000000-0006-0000-0600-00004B000000}">
      <text>
        <r>
          <rPr>
            <sz val="11"/>
            <rFont val="Calibri"/>
          </rPr>
          <t>The Photon operating system must configure sshd to disconnect idle Secure Shell (SSH) sessions.</t>
        </r>
      </text>
    </comment>
    <comment ref="W13" authorId="0" shapeId="0" xr:uid="{00000000-0006-0000-0600-00003A000000}">
      <text>
        <r>
          <rPr>
            <sz val="11"/>
            <rFont val="Calibri"/>
          </rPr>
          <t>Performance Charts must limit the amount of time that each Transport Control Protocol (TCP) connection is kept alive.</t>
        </r>
      </text>
    </comment>
    <comment ref="X13" authorId="0" shapeId="0" xr:uid="{00000000-0006-0000-0600-00003B000000}">
      <text>
        <r>
          <rPr>
            <sz val="11"/>
            <rFont val="Calibri"/>
          </rPr>
          <t>ESX Agent Manager must limit the amount of time that each Transmission Control Protocol (TCP) connection is kept alive.</t>
        </r>
      </text>
    </comment>
    <comment ref="Y13" authorId="0" shapeId="0" xr:uid="{00000000-0006-0000-0600-00003C000000}">
      <text>
        <r>
          <rPr>
            <sz val="11"/>
            <rFont val="Calibri"/>
          </rPr>
          <t>Lookup Service must limit the amount of time that each Transport Control Protocol (TCP) connection is kept alive.</t>
        </r>
      </text>
    </comment>
    <comment ref="Z13" authorId="0" shapeId="0" xr:uid="{00000000-0006-0000-0600-00003D000000}">
      <text>
        <r>
          <rPr>
            <sz val="11"/>
            <rFont val="Calibri"/>
          </rPr>
          <t>Envoy must drop connections to disconnected clients.</t>
        </r>
      </text>
    </comment>
    <comment ref="AA13" authorId="0" shapeId="0" xr:uid="{00000000-0006-0000-0600-00003E000000}">
      <text>
        <r>
          <rPr>
            <sz val="11"/>
            <rFont val="Calibri"/>
          </rPr>
          <t>The Security Token Service must limit the amount of time that each Transmission Control Protocol (TCP) connection is kept alive.</t>
        </r>
      </text>
    </comment>
    <comment ref="AB13" authorId="0" shapeId="0" xr:uid="{00000000-0006-0000-0600-00003F000000}">
      <text>
        <r>
          <rPr>
            <sz val="11"/>
            <rFont val="Calibri"/>
          </rPr>
          <t>vSphere UI must limit the amount of time that each Transmission Control Protocol (TCP) connection is kept alive.</t>
        </r>
      </text>
    </comment>
    <comment ref="J23" authorId="0" shapeId="0" xr:uid="{00000000-0006-0000-0600-00004C000000}">
      <text>
        <r>
          <rPr>
            <sz val="11"/>
            <rFont val="Calibri"/>
          </rPr>
          <t>The vCenter Server must produce audit records containing information to establish what type of events occurred.</t>
        </r>
      </text>
    </comment>
    <comment ref="K23" authorId="0" shapeId="0" xr:uid="{00000000-0006-0000-0600-000062000000}">
      <text>
        <r>
          <rPr>
            <sz val="11"/>
            <rFont val="Calibri"/>
          </rPr>
          <t>The vCenter Server must be configured to send logs to a central log server.</t>
        </r>
      </text>
    </comment>
    <comment ref="L23" authorId="0" shapeId="0" xr:uid="{00000000-0006-0000-0600-000063000000}">
      <text>
        <r>
          <rPr>
            <sz val="11"/>
            <rFont val="Calibri"/>
          </rPr>
          <t>The vCenter server must be configured to send events to a central log server.</t>
        </r>
      </text>
    </comment>
    <comment ref="M23" authorId="0" shapeId="0" xr:uid="{00000000-0006-0000-0600-000064000000}">
      <text>
        <r>
          <rPr>
            <sz val="11"/>
            <rFont val="Calibri"/>
          </rPr>
          <t>vCenter task and event retention must be set to at least 30 days.</t>
        </r>
      </text>
    </comment>
    <comment ref="N23" authorId="0" shapeId="0" xr:uid="{00000000-0006-0000-0600-000065000000}">
      <text>
        <r>
          <rPr>
            <sz val="11"/>
            <rFont val="Calibri"/>
          </rPr>
          <t>Remote logging for ESXi hosts must be configured.</t>
        </r>
      </text>
    </comment>
    <comment ref="O23" authorId="0" shapeId="0" xr:uid="{00000000-0006-0000-0600-000066000000}">
      <text>
        <r>
          <rPr>
            <sz val="11"/>
            <rFont val="Calibri"/>
          </rPr>
          <t>The ESXi host must produce audit records containing information to establish what type of events occurred.</t>
        </r>
      </text>
    </comment>
    <comment ref="P23" authorId="0" shapeId="0" xr:uid="{00000000-0006-0000-0600-000067000000}">
      <text>
        <r>
          <rPr>
            <sz val="11"/>
            <rFont val="Calibri"/>
          </rPr>
          <t>The ESXi host must enable a persistent log location for all locally stored logs.</t>
        </r>
      </text>
    </comment>
    <comment ref="Q23" authorId="0" shapeId="0" xr:uid="{00000000-0006-0000-0600-000068000000}">
      <text>
        <r>
          <rPr>
            <sz val="11"/>
            <rFont val="Calibri"/>
          </rPr>
          <t>The ESXi host must not suppress warnings that the local or remote shell sessions are enabled.</t>
        </r>
      </text>
    </comment>
    <comment ref="R23" authorId="0" shapeId="0" xr:uid="{00000000-0006-0000-0600-000069000000}">
      <text>
        <r>
          <rPr>
            <sz val="11"/>
            <rFont val="Calibri"/>
          </rPr>
          <t>The ESXi host must not suppress warnings about unmitigated hyperthreading vulnerabilities.</t>
        </r>
      </text>
    </comment>
    <comment ref="S23" authorId="0" shapeId="0" xr:uid="{00000000-0006-0000-0600-00006A000000}">
      <text>
        <r>
          <rPr>
            <sz val="11"/>
            <rFont val="Calibri"/>
          </rPr>
          <t>The ESXi host must enable audit logging.</t>
        </r>
      </text>
    </comment>
    <comment ref="T23" authorId="0" shapeId="0" xr:uid="{00000000-0006-0000-0600-00006B000000}">
      <text>
        <r>
          <rPr>
            <sz val="11"/>
            <rFont val="Calibri"/>
          </rPr>
          <t>Logging must be enabled on the virtual machine (VM).</t>
        </r>
      </text>
    </comment>
    <comment ref="U23" authorId="0" shapeId="0" xr:uid="{00000000-0006-0000-0600-00006C000000}">
      <text>
        <r>
          <rPr>
            <sz val="11"/>
            <rFont val="Calibri"/>
          </rPr>
          <t>Log size must be configured properly on the virtual machine (VM).</t>
        </r>
      </text>
    </comment>
    <comment ref="V23" authorId="0" shapeId="0" xr:uid="{00000000-0006-0000-0600-00006D000000}">
      <text>
        <r>
          <rPr>
            <sz val="11"/>
            <rFont val="Calibri"/>
          </rPr>
          <t>Log retention must be configured properly on the virtual machine (VM).</t>
        </r>
      </text>
    </comment>
    <comment ref="W23" authorId="0" shapeId="0" xr:uid="{00000000-0006-0000-0600-00006E000000}">
      <text>
        <r>
          <rPr>
            <sz val="11"/>
            <rFont val="Calibri"/>
          </rPr>
          <t>The Photon operating system must audit all account creations.</t>
        </r>
      </text>
    </comment>
    <comment ref="X23" authorId="0" shapeId="0" xr:uid="{00000000-0006-0000-0600-00006F00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Y23" authorId="0" shapeId="0" xr:uid="{00000000-0006-0000-0600-000070000000}">
      <text>
        <r>
          <rPr>
            <sz val="11"/>
            <rFont val="Calibri"/>
          </rPr>
          <t>The Photon operating system must have sshd authentication logging enabled.</t>
        </r>
      </text>
    </comment>
    <comment ref="Z23" authorId="0" shapeId="0" xr:uid="{00000000-0006-0000-0600-00007100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AA23" authorId="0" shapeId="0" xr:uid="{00000000-0006-0000-0600-000072000000}">
      <text>
        <r>
          <rPr>
            <sz val="11"/>
            <rFont val="Calibri"/>
          </rPr>
          <t>The Photon operating system must configure auditd to log to disk.</t>
        </r>
      </text>
    </comment>
    <comment ref="AB23" authorId="0" shapeId="0" xr:uid="{00000000-0006-0000-0600-000073000000}">
      <text>
        <r>
          <rPr>
            <sz val="11"/>
            <rFont val="Calibri"/>
          </rPr>
          <t>The Photon operating system must be configured to audit the execution of privileged functions.</t>
        </r>
      </text>
    </comment>
    <comment ref="AC23" authorId="0" shapeId="0" xr:uid="{00000000-0006-0000-0600-00004D000000}">
      <text>
        <r>
          <rPr>
            <sz val="11"/>
            <rFont val="Calibri"/>
          </rPr>
          <t>The Photon operating system must have the auditd service running.</t>
        </r>
      </text>
    </comment>
    <comment ref="AD23" authorId="0" shapeId="0" xr:uid="{00000000-0006-0000-0600-00004E000000}">
      <text>
        <r>
          <rPr>
            <sz val="11"/>
            <rFont val="Calibri"/>
          </rPr>
          <t>The Photon operating system must generate audit records when successful/unsuccessful attempts to access privileges occur.</t>
        </r>
      </text>
    </comment>
    <comment ref="AE23" authorId="0" shapeId="0" xr:uid="{00000000-0006-0000-0600-00004F000000}">
      <text>
        <r>
          <rPr>
            <sz val="11"/>
            <rFont val="Calibri"/>
          </rPr>
          <t>The Photon operating system must audit all account modifications.</t>
        </r>
      </text>
    </comment>
    <comment ref="AF23" authorId="0" shapeId="0" xr:uid="{00000000-0006-0000-0600-000050000000}">
      <text>
        <r>
          <rPr>
            <sz val="11"/>
            <rFont val="Calibri"/>
          </rPr>
          <t>The Photon operating system must audit all account modifications.</t>
        </r>
      </text>
    </comment>
    <comment ref="AG23" authorId="0" shapeId="0" xr:uid="{00000000-0006-0000-0600-000051000000}">
      <text>
        <r>
          <rPr>
            <sz val="11"/>
            <rFont val="Calibri"/>
          </rPr>
          <t>The Photon operating system must audit all account disabling actions.</t>
        </r>
      </text>
    </comment>
    <comment ref="AH23" authorId="0" shapeId="0" xr:uid="{00000000-0006-0000-0600-000052000000}">
      <text>
        <r>
          <rPr>
            <sz val="11"/>
            <rFont val="Calibri"/>
          </rPr>
          <t>The Photon operating system must audit all account removal actions.</t>
        </r>
      </text>
    </comment>
    <comment ref="AI23" authorId="0" shapeId="0" xr:uid="{00000000-0006-0000-0600-000053000000}">
      <text>
        <r>
          <rPr>
            <sz val="11"/>
            <rFont val="Calibri"/>
          </rPr>
          <t>The Photon operating system must initiate auditing as part of the boot process.</t>
        </r>
      </text>
    </comment>
    <comment ref="AJ23" authorId="0" shapeId="0" xr:uid="{00000000-0006-0000-0600-000054000000}">
      <text>
        <r>
          <rPr>
            <sz val="11"/>
            <rFont val="Calibri"/>
          </rPr>
          <t>The Photon operating system must audit the execution of privileged functions.</t>
        </r>
      </text>
    </comment>
    <comment ref="AK23" authorId="0" shapeId="0" xr:uid="{00000000-0006-0000-0600-000055000000}">
      <text>
        <r>
          <rPr>
            <sz val="11"/>
            <rFont val="Calibri"/>
          </rPr>
          <t>The Photon operating system must configure auditd to keep five rotated log files.</t>
        </r>
      </text>
    </comment>
    <comment ref="AL23" authorId="0" shapeId="0" xr:uid="{00000000-0006-0000-0600-000056000000}">
      <text>
        <r>
          <rPr>
            <sz val="11"/>
            <rFont val="Calibri"/>
          </rPr>
          <t>The Photon operating system must generate audit records when the sudo command is used.</t>
        </r>
      </text>
    </comment>
    <comment ref="AM23" authorId="0" shapeId="0" xr:uid="{00000000-0006-0000-0600-000057000000}">
      <text>
        <r>
          <rPr>
            <sz val="11"/>
            <rFont val="Calibri"/>
          </rPr>
          <t>The Photon operating system must generate audit records when successful/unsuccessful logon attempts occur.</t>
        </r>
      </text>
    </comment>
    <comment ref="AN23" authorId="0" shapeId="0" xr:uid="{00000000-0006-0000-0600-000058000000}">
      <text>
        <r>
          <rPr>
            <sz val="11"/>
            <rFont val="Calibri"/>
          </rPr>
          <t xml:space="preserve">The Photon operating system must audit the </t>
        </r>
        <r>
          <rPr>
            <sz val="11"/>
            <color rgb="FF000000"/>
            <rFont val="Calibri"/>
          </rPr>
          <t>"</t>
        </r>
        <r>
          <rPr>
            <b/>
            <sz val="11"/>
            <color rgb="FF000000"/>
            <rFont val="Calibri"/>
          </rPr>
          <t>insmod</t>
        </r>
        <r>
          <rPr>
            <sz val="11"/>
            <color rgb="FF000000"/>
            <rFont val="Calibri"/>
          </rPr>
          <t>"</t>
        </r>
        <r>
          <rPr>
            <sz val="11"/>
            <color rgb="FF000000"/>
            <rFont val="Calibri"/>
          </rPr>
          <t xml:space="preserve"> module.</t>
        </r>
      </text>
    </comment>
    <comment ref="AO23" authorId="0" shapeId="0" xr:uid="{00000000-0006-0000-0600-000059000000}">
      <text>
        <r>
          <rPr>
            <sz val="11"/>
            <rFont val="Calibri"/>
          </rPr>
          <t>The Photon operating system auditd service must generate audit records for all account creations, modifications, disabling, and termination events.</t>
        </r>
      </text>
    </comment>
    <comment ref="AP23" authorId="0" shapeId="0" xr:uid="{00000000-0006-0000-0600-00005A000000}">
      <text>
        <r>
          <rPr>
            <sz val="11"/>
            <rFont val="Calibri"/>
          </rPr>
          <t>The Photon operating system must ensure audit events are flushed to disk at proper intervals.</t>
        </r>
      </text>
    </comment>
    <comment ref="AQ23" authorId="0" shapeId="0" xr:uid="{00000000-0006-0000-0600-00005B000000}">
      <text>
        <r>
          <rPr>
            <sz val="11"/>
            <rFont val="Calibri"/>
          </rPr>
          <t>The Photon operating system must configure sshd to display the last login immediately after authentication.</t>
        </r>
      </text>
    </comment>
    <comment ref="AR23" authorId="0" shapeId="0" xr:uid="{00000000-0006-0000-0600-00005C000000}">
      <text>
        <r>
          <rPr>
            <sz val="11"/>
            <rFont val="Calibri"/>
          </rPr>
          <t>The Photon operating system must log IPv4 packets with impossible addresses.</t>
        </r>
      </text>
    </comment>
    <comment ref="AS23" authorId="0" shapeId="0" xr:uid="{00000000-0006-0000-0600-00005D000000}">
      <text>
        <r>
          <rPr>
            <sz val="11"/>
            <rFont val="Calibri"/>
          </rPr>
          <t>VMware Postgres must be configured to overwrite older logs when necessary.</t>
        </r>
      </text>
    </comment>
    <comment ref="AT23" authorId="0" shapeId="0" xr:uid="{00000000-0006-0000-0600-00005E000000}">
      <text>
        <r>
          <rPr>
            <sz val="11"/>
            <rFont val="Calibri"/>
          </rPr>
          <t>VMware Postgres must write log entries to disk prior to returning operation success or failure.</t>
        </r>
      </text>
    </comment>
    <comment ref="AU23" authorId="0" shapeId="0" xr:uid="{00000000-0006-0000-0600-00005F000000}">
      <text>
        <r>
          <rPr>
            <sz val="11"/>
            <rFont val="Calibri"/>
          </rPr>
          <t>VMware Postgres must have log collection enabled.</t>
        </r>
      </text>
    </comment>
    <comment ref="AV23" authorId="0" shapeId="0" xr:uid="{00000000-0006-0000-0600-000060000000}">
      <text>
        <r>
          <rPr>
            <sz val="11"/>
            <rFont val="Calibri"/>
          </rPr>
          <t xml:space="preserve">VMware Postgres must be configured to log to </t>
        </r>
        <r>
          <rPr>
            <sz val="11"/>
            <color rgb="FF000000"/>
            <rFont val="Calibri"/>
          </rPr>
          <t>"</t>
        </r>
        <r>
          <rPr>
            <b/>
            <sz val="11"/>
            <color rgb="FF000000"/>
            <rFont val="Calibri"/>
          </rPr>
          <t>stderr</t>
        </r>
        <r>
          <rPr>
            <sz val="11"/>
            <color rgb="FF000000"/>
            <rFont val="Calibri"/>
          </rPr>
          <t>"</t>
        </r>
        <r>
          <rPr>
            <sz val="11"/>
            <color rgb="FF000000"/>
            <rFont val="Calibri"/>
          </rPr>
          <t>.</t>
        </r>
      </text>
    </comment>
    <comment ref="AW23" authorId="0" shapeId="0" xr:uid="{00000000-0006-0000-0600-000061000000}">
      <text>
        <r>
          <rPr>
            <sz val="11"/>
            <rFont val="Calibri"/>
          </rPr>
          <t>"</t>
        </r>
        <r>
          <rPr>
            <b/>
            <sz val="11"/>
            <color rgb="FF000000"/>
            <rFont val="Calibri"/>
          </rPr>
          <t>Rsyslog</t>
        </r>
        <r>
          <rPr>
            <sz val="11"/>
            <color rgb="FF000000"/>
            <rFont val="Calibri"/>
          </rPr>
          <t>"</t>
        </r>
        <r>
          <rPr>
            <sz val="11"/>
            <color rgb="FF000000"/>
            <rFont val="Calibri"/>
          </rPr>
          <t xml:space="preserve"> must be configured to monitor VMware Postgres logs.</t>
        </r>
      </text>
    </comment>
    <comment ref="J24" authorId="0" shapeId="0" xr:uid="{00000000-0006-0000-0600-000074000000}">
      <text>
        <r>
          <rPr>
            <sz val="11"/>
            <rFont val="Calibri"/>
          </rPr>
          <t>The vCenter Server must produce audit records containing information to establish what type of events occurred.</t>
        </r>
      </text>
    </comment>
    <comment ref="K24" authorId="0" shapeId="0" xr:uid="{00000000-0006-0000-0600-000075000000}">
      <text>
        <r>
          <rPr>
            <sz val="11"/>
            <rFont val="Calibri"/>
          </rPr>
          <t>The ESXi host must produce audit records containing information to establish what type of events occurred.</t>
        </r>
      </text>
    </comment>
    <comment ref="L24" authorId="0" shapeId="0" xr:uid="{00000000-0006-0000-0600-000076000000}">
      <text>
        <r>
          <rPr>
            <sz val="11"/>
            <rFont val="Calibri"/>
          </rPr>
          <t>The Photon operating system must configure auditd to use the correct log format.</t>
        </r>
      </text>
    </comment>
    <comment ref="M24" authorId="0" shapeId="0" xr:uid="{00000000-0006-0000-0600-000077000000}">
      <text>
        <r>
          <rPr>
            <sz val="11"/>
            <rFont val="Calibri"/>
          </rPr>
          <t>VMware Postgres log files must contain required fields.</t>
        </r>
      </text>
    </comment>
    <comment ref="N24" authorId="0" shapeId="0" xr:uid="{00000000-0006-0000-0600-000078000000}">
      <text>
        <r>
          <rPr>
            <sz val="11"/>
            <rFont val="Calibri"/>
          </rPr>
          <t>Performance Charts must record user access in a format that enables monitoring of remote access.</t>
        </r>
      </text>
    </comment>
    <comment ref="O24" authorId="0" shapeId="0" xr:uid="{00000000-0006-0000-0600-000079000000}">
      <text>
        <r>
          <rPr>
            <sz val="11"/>
            <rFont val="Calibri"/>
          </rPr>
          <t>VAMI must be configured to monitor remote access.</t>
        </r>
      </text>
    </comment>
    <comment ref="P24" authorId="0" shapeId="0" xr:uid="{00000000-0006-0000-0600-00007A000000}">
      <text>
        <r>
          <rPr>
            <sz val="11"/>
            <rFont val="Calibri"/>
          </rPr>
          <t>VAMI must produce log records containing sufficient information to establish what type of events occurred.</t>
        </r>
      </text>
    </comment>
    <comment ref="Q24" authorId="0" shapeId="0" xr:uid="{00000000-0006-0000-0600-00007B000000}">
      <text>
        <r>
          <rPr>
            <sz val="11"/>
            <rFont val="Calibri"/>
          </rPr>
          <t>ESX Agent Manager must record user access in a format that enables monitoring of remote access.</t>
        </r>
      </text>
    </comment>
    <comment ref="R24" authorId="0" shapeId="0" xr:uid="{00000000-0006-0000-0600-00007C000000}">
      <text>
        <r>
          <rPr>
            <sz val="11"/>
            <rFont val="Calibri"/>
          </rPr>
          <t>Lookup Service must record user access in a format that enables monitoring of remote access.</t>
        </r>
      </text>
    </comment>
    <comment ref="S24" authorId="0" shapeId="0" xr:uid="{00000000-0006-0000-0600-00007D000000}">
      <text>
        <r>
          <rPr>
            <sz val="11"/>
            <rFont val="Calibri"/>
          </rPr>
          <t>The Security Token Service must record user access in a format that enables monitoring of remote access.</t>
        </r>
      </text>
    </comment>
    <comment ref="T24" authorId="0" shapeId="0" xr:uid="{00000000-0006-0000-0600-00007E000000}">
      <text>
        <r>
          <rPr>
            <sz val="11"/>
            <rFont val="Calibri"/>
          </rPr>
          <t>vSphere UI must record user access in a format that enables monitoring of remote access.</t>
        </r>
      </text>
    </comment>
    <comment ref="J25" authorId="0" shapeId="0" xr:uid="{00000000-0006-0000-0600-00007F000000}">
      <text>
        <r>
          <rPr>
            <sz val="11"/>
            <rFont val="Calibri"/>
          </rPr>
          <t>The vCenter Server must be configured to send logs to a central log server.</t>
        </r>
      </text>
    </comment>
    <comment ref="K25" authorId="0" shapeId="0" xr:uid="{00000000-0006-0000-0600-000080000000}">
      <text>
        <r>
          <rPr>
            <sz val="11"/>
            <rFont val="Calibri"/>
          </rPr>
          <t>Remote logging for ESXi hosts must be configured.</t>
        </r>
      </text>
    </comment>
    <comment ref="J26" authorId="0" shapeId="0" xr:uid="{00000000-0006-0000-0600-000081000000}">
      <text>
        <r>
          <rPr>
            <sz val="11"/>
            <rFont val="Calibri"/>
          </rPr>
          <t>The vCenter Server must provide an immediate real-time alert to the system administrator (SA) and information system security officer (ISSO), at a minimum, on every Single Sign-On (SSO) account action.</t>
        </r>
      </text>
    </comment>
    <comment ref="K26" authorId="0" shapeId="0" xr:uid="{00000000-0006-0000-0600-000082000000}">
      <text>
        <r>
          <rPr>
            <sz val="11"/>
            <rFont val="Calibri"/>
          </rPr>
          <t>vCenter must provide an immediate real-time alert to the system administrator (SA) and information system security officer (ISSO), at a minimum, of all audit failure events requiring real-time alerts.</t>
        </r>
      </text>
    </comment>
    <comment ref="L26" authorId="0" shapeId="0" xr:uid="{00000000-0006-0000-0600-000083000000}">
      <text>
        <r>
          <rPr>
            <sz val="11"/>
            <rFont val="Calibri"/>
          </rPr>
          <t>The Photon operating system audit log must log space limit problems to syslog.</t>
        </r>
      </text>
    </comment>
    <comment ref="M26" authorId="0" shapeId="0" xr:uid="{00000000-0006-0000-0600-000084000000}">
      <text>
        <r>
          <rPr>
            <sz val="11"/>
            <rFont val="Calibri"/>
          </rPr>
          <t>The Photon operating system audit log must attempt to log audit failures to syslog.</t>
        </r>
      </text>
    </comment>
    <comment ref="N26" authorId="0" shapeId="0" xr:uid="{00000000-0006-0000-0600-000085000000}">
      <text>
        <r>
          <rPr>
            <sz val="11"/>
            <rFont val="Calibri"/>
          </rPr>
          <t>The Photon operating system must configure auditd to keep logging in the event max log file size is reached.</t>
        </r>
      </text>
    </comment>
    <comment ref="O26" authorId="0" shapeId="0" xr:uid="{00000000-0006-0000-0600-000086000000}">
      <text>
        <r>
          <rPr>
            <sz val="11"/>
            <rFont val="Calibri"/>
          </rPr>
          <t>The Photon operating system must configure auditd to log space limit problems to syslog.</t>
        </r>
      </text>
    </comment>
    <comment ref="J29" authorId="0" shapeId="0" xr:uid="{00000000-0006-0000-0600-000087000000}">
      <text>
        <r>
          <rPr>
            <sz val="11"/>
            <rFont val="Calibri"/>
          </rPr>
          <t>The vCenter Server must compare internal information system clocks at least every 24 hours with an authoritative time server.</t>
        </r>
      </text>
    </comment>
    <comment ref="K29" authorId="0" shapeId="0" xr:uid="{00000000-0006-0000-0600-000088000000}">
      <text>
        <r>
          <rPr>
            <sz val="11"/>
            <rFont val="Calibri"/>
          </rPr>
          <t>The ESXi host must configure NTP time synchronization.</t>
        </r>
      </text>
    </comment>
    <comment ref="L29" authorId="0" shapeId="0" xr:uid="{00000000-0006-0000-0600-000089000000}">
      <text>
        <r>
          <rPr>
            <sz val="11"/>
            <rFont val="Calibri"/>
          </rPr>
          <t>VMware Postgres must use Coordinated Universal Time (UTC) for log timestamps.</t>
        </r>
      </text>
    </comment>
    <comment ref="J30" authorId="0" shapeId="0" xr:uid="{00000000-0006-0000-0600-00008A000000}">
      <text>
        <r>
          <rPr>
            <sz val="11"/>
            <rFont val="Calibri"/>
          </rPr>
          <t>Independent, nonpersistent disks must not be used on the virtual machine (VM).</t>
        </r>
      </text>
    </comment>
    <comment ref="K30" authorId="0" shapeId="0" xr:uid="{00000000-0006-0000-0600-00008B000000}">
      <text>
        <r>
          <rPr>
            <sz val="11"/>
            <rFont val="Calibri"/>
          </rPr>
          <t>The Photon operating system audit log must have correct permissions.</t>
        </r>
      </text>
    </comment>
    <comment ref="L30" authorId="0" shapeId="0" xr:uid="{00000000-0006-0000-0600-00008C000000}">
      <text>
        <r>
          <rPr>
            <sz val="11"/>
            <rFont val="Calibri"/>
          </rPr>
          <t>The Photon operating system audit log must be owned by root.</t>
        </r>
      </text>
    </comment>
    <comment ref="M30" authorId="0" shapeId="0" xr:uid="{00000000-0006-0000-0600-00008D000000}">
      <text>
        <r>
          <rPr>
            <sz val="11"/>
            <rFont val="Calibri"/>
          </rPr>
          <t>The Photon operating system audit log must be group-owned by root.</t>
        </r>
      </text>
    </comment>
    <comment ref="N30" authorId="0" shapeId="0" xr:uid="{00000000-0006-0000-0600-00008E000000}">
      <text>
        <r>
          <rPr>
            <sz val="11"/>
            <rFont val="Calibri"/>
          </rPr>
          <t>The Photon operating system must allow only the information system security manager (ISSM) (or individuals or roles appointed by the ISSM) to select which auditable events are to be audited.</t>
        </r>
      </text>
    </comment>
    <comment ref="O30" authorId="0" shapeId="0" xr:uid="{00000000-0006-0000-0600-00008F000000}">
      <text>
        <r>
          <rPr>
            <sz val="11"/>
            <rFont val="Calibri"/>
          </rPr>
          <t xml:space="preserve">The Photon operating system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P30" authorId="0" shapeId="0" xr:uid="{00000000-0006-0000-0600-000090000000}">
      <text>
        <r>
          <rPr>
            <sz val="11"/>
            <rFont val="Calibri"/>
          </rPr>
          <t>The Photon operating system messages file must have the correct ownership and file permissions.</t>
        </r>
      </text>
    </comment>
    <comment ref="Q30" authorId="0" shapeId="0" xr:uid="{00000000-0006-0000-0600-000091000000}">
      <text>
        <r>
          <rPr>
            <sz val="11"/>
            <rFont val="Calibri"/>
          </rPr>
          <t>The Photon operating system audit files and directories must have correct permissions.</t>
        </r>
      </text>
    </comment>
    <comment ref="R30" authorId="0" shapeId="0" xr:uid="{00000000-0006-0000-0600-000092000000}">
      <text>
        <r>
          <rPr>
            <sz val="11"/>
            <rFont val="Calibri"/>
          </rPr>
          <t>The Photon operating system must protect audit tools from unauthorized modification and deletion.</t>
        </r>
      </text>
    </comment>
    <comment ref="S30" authorId="0" shapeId="0" xr:uid="{00000000-0006-0000-0600-000093000000}">
      <text>
        <r>
          <rPr>
            <sz val="11"/>
            <rFont val="Calibri"/>
          </rPr>
          <t>The VMware Postgres database must protect log files from unauthorized access and modification.</t>
        </r>
      </text>
    </comment>
    <comment ref="T30" authorId="0" shapeId="0" xr:uid="{00000000-0006-0000-0600-000094000000}">
      <text>
        <r>
          <rPr>
            <sz val="11"/>
            <rFont val="Calibri"/>
          </rPr>
          <t>Performance Charts log files must only be modifiable by privileged users.</t>
        </r>
      </text>
    </comment>
    <comment ref="U30" authorId="0" shapeId="0" xr:uid="{00000000-0006-0000-0600-000095000000}">
      <text>
        <r>
          <rPr>
            <sz val="11"/>
            <rFont val="Calibri"/>
          </rPr>
          <t>VAMI log files must only be accessible by privileged users.</t>
        </r>
      </text>
    </comment>
    <comment ref="V30" authorId="0" shapeId="0" xr:uid="{00000000-0006-0000-0600-000096000000}">
      <text>
        <r>
          <rPr>
            <sz val="11"/>
            <rFont val="Calibri"/>
          </rPr>
          <t>ESX Agent Manager log files must only be modifiable by privileged users.</t>
        </r>
      </text>
    </comment>
    <comment ref="W30" authorId="0" shapeId="0" xr:uid="{00000000-0006-0000-0600-000097000000}">
      <text>
        <r>
          <rPr>
            <sz val="11"/>
            <rFont val="Calibri"/>
          </rPr>
          <t>Lookup Service log files must only be accessible by privileged users.</t>
        </r>
      </text>
    </comment>
    <comment ref="X30" authorId="0" shapeId="0" xr:uid="{00000000-0006-0000-0600-000098000000}">
      <text>
        <r>
          <rPr>
            <sz val="11"/>
            <rFont val="Calibri"/>
          </rPr>
          <t>Security Token Service log files must only be modifiable by privileged users.</t>
        </r>
      </text>
    </comment>
    <comment ref="Y30" authorId="0" shapeId="0" xr:uid="{00000000-0006-0000-0600-000099000000}">
      <text>
        <r>
          <rPr>
            <sz val="11"/>
            <rFont val="Calibri"/>
          </rPr>
          <t>vSphere UI log files must only be accessible by privileged users.</t>
        </r>
      </text>
    </comment>
    <comment ref="J32" authorId="0" shapeId="0" xr:uid="{00000000-0006-0000-0600-00009A000000}">
      <text>
        <r>
          <rPr>
            <sz val="11"/>
            <rFont val="Calibri"/>
          </rPr>
          <t>The ESXi host must enable Secure Boot.</t>
        </r>
      </text>
    </comment>
    <comment ref="K32" authorId="0" shapeId="0" xr:uid="{00000000-0006-0000-0600-00009B000000}">
      <text>
        <r>
          <rPr>
            <sz val="11"/>
            <rFont val="Calibri"/>
          </rPr>
          <t>The ESXi host must implement Secure Boot enforcement.</t>
        </r>
      </text>
    </comment>
    <comment ref="L32" authorId="0" shapeId="0" xr:uid="{00000000-0006-0000-0600-00009C000000}">
      <text>
        <r>
          <rPr>
            <sz val="11"/>
            <rFont val="Calibri"/>
          </rPr>
          <t>System administrators must use templates to deploy virtual machines (VMs) whenever possible.</t>
        </r>
      </text>
    </comment>
    <comment ref="J33" authorId="0" shapeId="0" xr:uid="{00000000-0006-0000-0600-00009D000000}">
      <text>
        <r>
          <rPr>
            <sz val="11"/>
            <rFont val="Calibri"/>
          </rPr>
          <t>The vCenter server must enforce SNMPv3 security features where SNMP is required.</t>
        </r>
      </text>
    </comment>
    <comment ref="K33" authorId="0" shapeId="0" xr:uid="{00000000-0006-0000-0600-00009E000000}">
      <text>
        <r>
          <rPr>
            <sz val="11"/>
            <rFont val="Calibri"/>
          </rPr>
          <t xml:space="preserve">The ESXi host Secure Shell (SSH) daemon must ignore </t>
        </r>
        <r>
          <rPr>
            <sz val="11"/>
            <color rgb="FF000000"/>
            <rFont val="Calibri"/>
          </rPr>
          <t>"</t>
        </r>
        <r>
          <rPr>
            <b/>
            <sz val="11"/>
            <color rgb="FF000000"/>
            <rFont val="Calibri"/>
          </rPr>
          <t>.rhosts</t>
        </r>
        <r>
          <rPr>
            <sz val="11"/>
            <color rgb="FF000000"/>
            <rFont val="Calibri"/>
          </rPr>
          <t>"</t>
        </r>
        <r>
          <rPr>
            <sz val="11"/>
            <color rgb="FF000000"/>
            <rFont val="Calibri"/>
          </rPr>
          <t xml:space="preserve"> files.</t>
        </r>
      </text>
    </comment>
    <comment ref="L33" authorId="0" shapeId="0" xr:uid="{00000000-0006-0000-0600-00009F000000}">
      <text>
        <r>
          <rPr>
            <sz val="11"/>
            <rFont val="Calibri"/>
          </rPr>
          <t>The ESXi host Secure Shell (SSH) daemon must not allow host-based authentication.</t>
        </r>
      </text>
    </comment>
    <comment ref="M33" authorId="0" shapeId="0" xr:uid="{00000000-0006-0000-0600-0000A0000000}">
      <text>
        <r>
          <rPr>
            <sz val="11"/>
            <rFont val="Calibri"/>
          </rPr>
          <t>The ESXi host Secure Shell (SSH) daemon must not permit user environment settings.</t>
        </r>
      </text>
    </comment>
    <comment ref="N33" authorId="0" shapeId="0" xr:uid="{00000000-0006-0000-0600-0000A1000000}">
      <text>
        <r>
          <rPr>
            <sz val="11"/>
            <rFont val="Calibri"/>
          </rPr>
          <t>The ESXi host Secure Shell (SSH) daemon must perform strict mode checking of home directory configuration files.</t>
        </r>
      </text>
    </comment>
    <comment ref="O33" authorId="0" shapeId="0" xr:uid="{00000000-0006-0000-0600-0000A2000000}">
      <text>
        <r>
          <rPr>
            <sz val="11"/>
            <rFont val="Calibri"/>
          </rPr>
          <t>The ESXi host Secure Shell (SSH) daemon must not allow compression or must only allow compression after successful authentication.</t>
        </r>
      </text>
    </comment>
    <comment ref="P33" authorId="0" shapeId="0" xr:uid="{00000000-0006-0000-0600-0000A3000000}">
      <text>
        <r>
          <rPr>
            <sz val="11"/>
            <rFont val="Calibri"/>
          </rPr>
          <t>The ESXi host Secure Shell (SSH) daemon must be configured to not allow gateway ports.</t>
        </r>
      </text>
    </comment>
    <comment ref="Q33" authorId="0" shapeId="0" xr:uid="{00000000-0006-0000-0600-0000A4000000}">
      <text>
        <r>
          <rPr>
            <sz val="11"/>
            <rFont val="Calibri"/>
          </rPr>
          <t>The ESXi host Secure Shell (SSH) daemon must be configured to not allow X11 forwarding.</t>
        </r>
      </text>
    </comment>
    <comment ref="R33" authorId="0" shapeId="0" xr:uid="{00000000-0006-0000-0600-0000A5000000}">
      <text>
        <r>
          <rPr>
            <sz val="11"/>
            <rFont val="Calibri"/>
          </rPr>
          <t>The ESXi host Secure Shell (SSH) daemon must not permit tunnels.</t>
        </r>
      </text>
    </comment>
    <comment ref="S33" authorId="0" shapeId="0" xr:uid="{00000000-0006-0000-0600-0000A6000000}">
      <text>
        <r>
          <rPr>
            <sz val="11"/>
            <rFont val="Calibri"/>
          </rPr>
          <t>Simple Network Management Protocol (SNMP) must be configured properly on the ESXi host.</t>
        </r>
      </text>
    </comment>
    <comment ref="T33" authorId="0" shapeId="0" xr:uid="{00000000-0006-0000-0600-0000A7000000}">
      <text>
        <r>
          <rPr>
            <sz val="11"/>
            <rFont val="Calibri"/>
          </rPr>
          <t>The ESXi host must enable Bridge Protocol Data Units (BPDU) filter on the host to prevent being locked out of physical switch ports with Portfast and BPDU Guard enabled.</t>
        </r>
      </text>
    </comment>
    <comment ref="U33" authorId="0" shapeId="0" xr:uid="{00000000-0006-0000-0600-0000A8000000}">
      <text>
        <r>
          <rPr>
            <sz val="11"/>
            <rFont val="Calibri"/>
          </rPr>
          <t>The ESXi host Secure Shell (SSH) daemon must disable port forwarding.</t>
        </r>
      </text>
    </comment>
    <comment ref="V33" authorId="0" shapeId="0" xr:uid="{00000000-0006-0000-0600-0000A9000000}">
      <text>
        <r>
          <rPr>
            <sz val="11"/>
            <rFont val="Calibri"/>
          </rPr>
          <t>The ESXi host must not be configured to override virtual machine (VM) configurations.</t>
        </r>
      </text>
    </comment>
    <comment ref="W33" authorId="0" shapeId="0" xr:uid="{00000000-0006-0000-0600-0000AA000000}">
      <text>
        <r>
          <rPr>
            <sz val="11"/>
            <rFont val="Calibri"/>
          </rPr>
          <t>The ESXi host must not be configured to override virtual machine (VM) logger settings.</t>
        </r>
      </text>
    </comment>
    <comment ref="X33" authorId="0" shapeId="0" xr:uid="{00000000-0006-0000-0600-0000AB000000}">
      <text>
        <r>
          <rPr>
            <sz val="11"/>
            <rFont val="Calibri"/>
          </rPr>
          <t>Informational messages from the virtual machine to the VMX file must be limited on the virtual machine (VM).</t>
        </r>
      </text>
    </comment>
    <comment ref="Y33" authorId="0" shapeId="0" xr:uid="{00000000-0006-0000-0600-0000AC000000}">
      <text>
        <r>
          <rPr>
            <sz val="11"/>
            <rFont val="Calibri"/>
          </rPr>
          <t>The Photon operating system must require authentication upon booting into single-user and maintenance modes.</t>
        </r>
      </text>
    </comment>
    <comment ref="Z33" authorId="0" shapeId="0" xr:uid="{00000000-0006-0000-0600-0000AD000000}">
      <text>
        <r>
          <rPr>
            <sz val="11"/>
            <rFont val="Calibri"/>
          </rPr>
          <t>The Photon operating system must use Transmission Control Protocol (TCP) syncookies.</t>
        </r>
      </text>
    </comment>
    <comment ref="AA33" authorId="0" shapeId="0" xr:uid="{00000000-0006-0000-0600-0000AE000000}">
      <text>
        <r>
          <rPr>
            <sz val="11"/>
            <rFont val="Calibri"/>
          </rPr>
          <t>The Photon operating system must implement address space layout randomization (ASLR) to protect its memory from unauthorized code execution.</t>
        </r>
      </text>
    </comment>
    <comment ref="AB33" authorId="0" shapeId="0" xr:uid="{00000000-0006-0000-0600-0000AF000000}">
      <text>
        <r>
          <rPr>
            <sz val="11"/>
            <rFont val="Calibri"/>
          </rPr>
          <t>The Photon operating system must create a home directory for all new local interactive user accounts.</t>
        </r>
      </text>
    </comment>
    <comment ref="AC33" authorId="0" shapeId="0" xr:uid="{00000000-0006-0000-0600-0000B0000000}">
      <text>
        <r>
          <rPr>
            <sz val="11"/>
            <rFont val="Calibri"/>
          </rPr>
          <t>The Photon operating system must configure sshd to disallow Generic Security Service Application Program Interface (GSSAPI) authentication.</t>
        </r>
      </text>
    </comment>
    <comment ref="AD33" authorId="0" shapeId="0" xr:uid="{00000000-0006-0000-0600-0000B1000000}">
      <text>
        <r>
          <rPr>
            <sz val="11"/>
            <rFont val="Calibri"/>
          </rPr>
          <t>The Photon operating system must configure sshd to disable environment processing.</t>
        </r>
      </text>
    </comment>
    <comment ref="AE33" authorId="0" shapeId="0" xr:uid="{00000000-0006-0000-0600-0000B2000000}">
      <text>
        <r>
          <rPr>
            <sz val="11"/>
            <rFont val="Calibri"/>
          </rPr>
          <t>The Photon operating system must configure sshd to disable X11 forwarding.</t>
        </r>
      </text>
    </comment>
    <comment ref="AF33" authorId="0" shapeId="0" xr:uid="{00000000-0006-0000-0600-0000B3000000}">
      <text>
        <r>
          <rPr>
            <sz val="11"/>
            <rFont val="Calibri"/>
          </rPr>
          <t>The Photon operating system must configure sshd to perform strict mode checking of home directory configuration files.</t>
        </r>
      </text>
    </comment>
    <comment ref="AG33" authorId="0" shapeId="0" xr:uid="{00000000-0006-0000-0600-0000B4000000}">
      <text>
        <r>
          <rPr>
            <sz val="11"/>
            <rFont val="Calibri"/>
          </rPr>
          <t>The Photon operating system must configure sshd to disallow Kerberos authentication.</t>
        </r>
      </text>
    </comment>
    <comment ref="AH33" authorId="0" shapeId="0" xr:uid="{00000000-0006-0000-0600-0000B5000000}">
      <text>
        <r>
          <rPr>
            <sz val="11"/>
            <rFont val="Calibri"/>
          </rPr>
          <t>The Photon operating system must configure sshd to disallow compression of the encrypted session stream.</t>
        </r>
      </text>
    </comment>
    <comment ref="AI33" authorId="0" shapeId="0" xr:uid="{00000000-0006-0000-0600-0000B6000000}">
      <text>
        <r>
          <rPr>
            <sz val="11"/>
            <rFont val="Calibri"/>
          </rPr>
          <t>The Photon operating system must configure sshd to ignore user-specific trusted hosts lists.</t>
        </r>
      </text>
    </comment>
    <comment ref="AJ33" authorId="0" shapeId="0" xr:uid="{00000000-0006-0000-0600-0000B7000000}">
      <text>
        <r>
          <rPr>
            <sz val="11"/>
            <rFont val="Calibri"/>
          </rPr>
          <t xml:space="preserve">The Photon operating system must configure sshd to ignore user-specific </t>
        </r>
        <r>
          <rPr>
            <sz val="11"/>
            <color rgb="FF000000"/>
            <rFont val="Calibri"/>
          </rPr>
          <t>"</t>
        </r>
        <r>
          <rPr>
            <b/>
            <sz val="11"/>
            <color rgb="FF000000"/>
            <rFont val="Calibri"/>
          </rPr>
          <t>known_host</t>
        </r>
        <r>
          <rPr>
            <sz val="11"/>
            <color rgb="FF000000"/>
            <rFont val="Calibri"/>
          </rPr>
          <t>"</t>
        </r>
        <r>
          <rPr>
            <sz val="11"/>
            <color rgb="FF000000"/>
            <rFont val="Calibri"/>
          </rPr>
          <t xml:space="preserve"> files.</t>
        </r>
      </text>
    </comment>
    <comment ref="AK33" authorId="0" shapeId="0" xr:uid="{00000000-0006-0000-0600-0000B8000000}">
      <text>
        <r>
          <rPr>
            <sz val="11"/>
            <rFont val="Calibri"/>
          </rPr>
          <t xml:space="preserve">The Photon operating system must be configured so the </t>
        </r>
        <r>
          <rPr>
            <sz val="11"/>
            <color rgb="FF000000"/>
            <rFont val="Calibri"/>
          </rPr>
          <t>"</t>
        </r>
        <r>
          <rPr>
            <b/>
            <sz val="11"/>
            <color rgb="FF000000"/>
            <rFont val="Calibri"/>
          </rPr>
          <t>/etc/skel</t>
        </r>
        <r>
          <rPr>
            <sz val="11"/>
            <color rgb="FF000000"/>
            <rFont val="Calibri"/>
          </rPr>
          <t>"</t>
        </r>
        <r>
          <rPr>
            <sz val="11"/>
            <color rgb="FF000000"/>
            <rFont val="Calibri"/>
          </rPr>
          <t xml:space="preserve"> default scripts are protected from unauthorized modification.</t>
        </r>
      </text>
    </comment>
    <comment ref="AL33" authorId="0" shapeId="0" xr:uid="{00000000-0006-0000-0600-0000B9000000}">
      <text>
        <r>
          <rPr>
            <sz val="11"/>
            <rFont val="Calibri"/>
          </rPr>
          <t xml:space="preserve">The Photon operating system must be configured so the </t>
        </r>
        <r>
          <rPr>
            <sz val="11"/>
            <color rgb="FF000000"/>
            <rFont val="Calibri"/>
          </rPr>
          <t>"</t>
        </r>
        <r>
          <rPr>
            <b/>
            <sz val="11"/>
            <color rgb="FF000000"/>
            <rFont val="Calibri"/>
          </rPr>
          <t>/root</t>
        </r>
        <r>
          <rPr>
            <sz val="11"/>
            <color rgb="FF000000"/>
            <rFont val="Calibri"/>
          </rPr>
          <t>"</t>
        </r>
        <r>
          <rPr>
            <sz val="11"/>
            <color rgb="FF000000"/>
            <rFont val="Calibri"/>
          </rPr>
          <t xml:space="preserve"> path is protected from unauthorized access.</t>
        </r>
      </text>
    </comment>
    <comment ref="AM33" authorId="0" shapeId="0" xr:uid="{00000000-0006-0000-0600-0000BA000000}">
      <text>
        <r>
          <rPr>
            <sz val="11"/>
            <rFont val="Calibri"/>
          </rPr>
          <t>The Photon operating system must be configured so that all global initialization scripts are protected from unauthorized modification.</t>
        </r>
      </text>
    </comment>
    <comment ref="AN33" authorId="0" shapeId="0" xr:uid="{00000000-0006-0000-0600-0000BB000000}">
      <text>
        <r>
          <rPr>
            <sz val="11"/>
            <rFont val="Calibri"/>
          </rPr>
          <t>The Photon operating system must be configured so that all system startup scripts are protected from unauthorized modification.</t>
        </r>
      </text>
    </comment>
    <comment ref="AO33" authorId="0" shapeId="0" xr:uid="{00000000-0006-0000-0600-0000BC000000}">
      <text>
        <r>
          <rPr>
            <sz val="11"/>
            <rFont val="Calibri"/>
          </rPr>
          <t>The Photon operating system must be configured so that all files have a valid owner and group owner.</t>
        </r>
      </text>
    </comment>
    <comment ref="AP33" authorId="0" shapeId="0" xr:uid="{00000000-0006-0000-0600-0000BD000000}">
      <text>
        <r>
          <rPr>
            <sz val="11"/>
            <rFont val="Calibri"/>
          </rPr>
          <t xml:space="preserve">The Photon operating system must be configured so the </t>
        </r>
        <r>
          <rPr>
            <sz val="11"/>
            <color rgb="FF000000"/>
            <rFont val="Calibri"/>
          </rPr>
          <t>"</t>
        </r>
        <r>
          <rPr>
            <b/>
            <sz val="11"/>
            <color rgb="FF000000"/>
            <rFont val="Calibri"/>
          </rPr>
          <t>/etc/cron.allow</t>
        </r>
        <r>
          <rPr>
            <sz val="11"/>
            <color rgb="FF000000"/>
            <rFont val="Calibri"/>
          </rPr>
          <t>"</t>
        </r>
        <r>
          <rPr>
            <sz val="11"/>
            <color rgb="FF000000"/>
            <rFont val="Calibri"/>
          </rPr>
          <t xml:space="preserve"> file is protected from unauthorized modification.</t>
        </r>
      </text>
    </comment>
    <comment ref="AQ33" authorId="0" shapeId="0" xr:uid="{00000000-0006-0000-0600-0000BE000000}">
      <text>
        <r>
          <rPr>
            <sz val="11"/>
            <rFont val="Calibri"/>
          </rPr>
          <t>The Photon operating system must be configured so that all cron jobs are protected from unauthorized modification.</t>
        </r>
      </text>
    </comment>
    <comment ref="AR33" authorId="0" shapeId="0" xr:uid="{00000000-0006-0000-0600-0000BF000000}">
      <text>
        <r>
          <rPr>
            <sz val="11"/>
            <rFont val="Calibri"/>
          </rPr>
          <t>The Photon operating system must be configured so that all cron paths are protected from unauthorized modification.</t>
        </r>
      </text>
    </comment>
    <comment ref="AS33" authorId="0" shapeId="0" xr:uid="{00000000-0006-0000-0600-0000C0000000}">
      <text>
        <r>
          <rPr>
            <sz val="11"/>
            <rFont val="Calibri"/>
          </rPr>
          <t>The Photon operating system must not forward IPv4 or IPv6 source-routed packets.</t>
        </r>
      </text>
    </comment>
    <comment ref="AT33" authorId="0" shapeId="0" xr:uid="{00000000-0006-0000-0600-0000C1000000}">
      <text>
        <r>
          <rPr>
            <sz val="11"/>
            <rFont val="Calibri"/>
          </rPr>
          <t>The Photon operating system must not respond to IPv4 Internet Control Message Protocol (ICMP) echoes sent to a broadcast address.</t>
        </r>
      </text>
    </comment>
    <comment ref="AU33" authorId="0" shapeId="0" xr:uid="{00000000-0006-0000-0600-0000C2000000}">
      <text>
        <r>
          <rPr>
            <sz val="11"/>
            <rFont val="Calibri"/>
          </rPr>
          <t>The Photon operating system must prevent IPv4 Internet Control Message Protocol (ICMP) redirect messages from being accepted.</t>
        </r>
      </text>
    </comment>
    <comment ref="AV33" authorId="0" shapeId="0" xr:uid="{00000000-0006-0000-0600-0000C3000000}">
      <text>
        <r>
          <rPr>
            <sz val="11"/>
            <rFont val="Calibri"/>
          </rPr>
          <t>The Photon operating system must prevent IPv4 Internet Control Message Protocol (ICMP) secure redirect messages from being accepted.</t>
        </r>
      </text>
    </comment>
    <comment ref="AW33" authorId="0" shapeId="0" xr:uid="{00000000-0006-0000-0600-0000C4000000}">
      <text>
        <r>
          <rPr>
            <sz val="11"/>
            <rFont val="Calibri"/>
          </rPr>
          <t>The Photon operating system must not send IPv4 Internet Control Message Protocol (ICMP) redirects.</t>
        </r>
      </text>
    </comment>
    <comment ref="J37" authorId="0" shapeId="0" xr:uid="{00000000-0006-0000-0600-0000C5000000}">
      <text>
        <r>
          <rPr>
            <sz val="11"/>
            <rFont val="Calibri"/>
          </rPr>
          <t>The vCenter Server must disable the Customer Experience Improvement Program (CEIP).</t>
        </r>
      </text>
    </comment>
    <comment ref="K37" authorId="0" shapeId="0" xr:uid="{00000000-0006-0000-0600-0000C6000000}">
      <text>
        <r>
          <rPr>
            <sz val="11"/>
            <rFont val="Calibri"/>
          </rPr>
          <t>The vCenter server must disable SNMPv1/2 receivers.</t>
        </r>
      </text>
    </comment>
    <comment ref="L37" authorId="0" shapeId="0" xr:uid="{00000000-0006-0000-0600-0000C7000000}">
      <text>
        <r>
          <rPr>
            <sz val="11"/>
            <rFont val="Calibri"/>
          </rPr>
          <t>The vCenter Server must disable the distributed virtual switch health check.</t>
        </r>
      </text>
    </comment>
    <comment ref="M37" authorId="0" shapeId="0" xr:uid="{00000000-0006-0000-0600-0000C8000000}">
      <text>
        <r>
          <rPr>
            <sz val="11"/>
            <rFont val="Calibri"/>
          </rPr>
          <t>The vCenter Server must disable Username/Password and Windows Integrated Authentication.</t>
        </r>
      </text>
    </comment>
    <comment ref="N37" authorId="0" shapeId="0" xr:uid="{00000000-0006-0000-0600-0000C9000000}">
      <text>
        <r>
          <rPr>
            <sz val="11"/>
            <rFont val="Calibri"/>
          </rPr>
          <t>The ESXi host must disable the Managed Object Browser (MOB).</t>
        </r>
      </text>
    </comment>
    <comment ref="O37" authorId="0" shapeId="0" xr:uid="{00000000-0006-0000-0600-0000CA000000}">
      <text>
        <r>
          <rPr>
            <sz val="11"/>
            <rFont val="Calibri"/>
          </rPr>
          <t>The ESXi host must be configured to disable nonessential capabilities by disabling Secure Shell (SSH).</t>
        </r>
      </text>
    </comment>
    <comment ref="P37" authorId="0" shapeId="0" xr:uid="{00000000-0006-0000-0600-0000CB000000}">
      <text>
        <r>
          <rPr>
            <sz val="11"/>
            <rFont val="Calibri"/>
          </rPr>
          <t>The ESXi host must disable ESXi Shell unless needed for diagnostics or troubleshooting.</t>
        </r>
      </text>
    </comment>
    <comment ref="Q37" authorId="0" shapeId="0" xr:uid="{00000000-0006-0000-0600-0000CC000000}">
      <text>
        <r>
          <rPr>
            <sz val="11"/>
            <rFont val="Calibri"/>
          </rPr>
          <t>Use of the dvFilter network application programming interfaces (APIs) must be restricted.</t>
        </r>
      </text>
    </comment>
    <comment ref="R37" authorId="0" shapeId="0" xr:uid="{00000000-0006-0000-0600-0000CD000000}">
      <text>
        <r>
          <rPr>
            <sz val="11"/>
            <rFont val="Calibri"/>
          </rPr>
          <t>The ESXi host OpenSLP service must be disabled.</t>
        </r>
      </text>
    </comment>
    <comment ref="S37" authorId="0" shapeId="0" xr:uid="{00000000-0006-0000-0600-0000CE000000}">
      <text>
        <r>
          <rPr>
            <sz val="11"/>
            <rFont val="Calibri"/>
          </rPr>
          <t>The ESXi Common Information Model (CIM) service must be disabled.</t>
        </r>
      </text>
    </comment>
    <comment ref="T37" authorId="0" shapeId="0" xr:uid="{00000000-0006-0000-0600-0000CF000000}">
      <text>
        <r>
          <rPr>
            <sz val="11"/>
            <rFont val="Calibri"/>
          </rPr>
          <t>Virtual disk shrinking must be disabled on the virtual machine (VM).</t>
        </r>
      </text>
    </comment>
    <comment ref="U37" authorId="0" shapeId="0" xr:uid="{00000000-0006-0000-0600-0000D0000000}">
      <text>
        <r>
          <rPr>
            <sz val="11"/>
            <rFont val="Calibri"/>
          </rPr>
          <t>Virtual disk wiping must be disabled on the virtual machine (VM).</t>
        </r>
      </text>
    </comment>
    <comment ref="V37" authorId="0" shapeId="0" xr:uid="{00000000-0006-0000-0600-0000D1000000}">
      <text>
        <r>
          <rPr>
            <sz val="11"/>
            <rFont val="Calibri"/>
          </rPr>
          <t>Host Guest File System (HGFS) file transfers must be disabled on the virtual machine (VM).</t>
        </r>
      </text>
    </comment>
    <comment ref="W37" authorId="0" shapeId="0" xr:uid="{00000000-0006-0000-0600-0000D2000000}">
      <text>
        <r>
          <rPr>
            <sz val="11"/>
            <rFont val="Calibri"/>
          </rPr>
          <t>Unauthorized floppy devices must be disconnected on the virtual machine (VM).</t>
        </r>
      </text>
    </comment>
    <comment ref="X37" authorId="0" shapeId="0" xr:uid="{00000000-0006-0000-0600-0000D3000000}">
      <text>
        <r>
          <rPr>
            <sz val="11"/>
            <rFont val="Calibri"/>
          </rPr>
          <t>Unauthorized CD/DVD devices must be disconnected on the virtual machine (VM).</t>
        </r>
      </text>
    </comment>
    <comment ref="Y37" authorId="0" shapeId="0" xr:uid="{00000000-0006-0000-0600-0000D4000000}">
      <text>
        <r>
          <rPr>
            <sz val="11"/>
            <rFont val="Calibri"/>
          </rPr>
          <t>Unauthorized parallel devices must be disconnected on the virtual machine (VM).</t>
        </r>
      </text>
    </comment>
    <comment ref="Z37" authorId="0" shapeId="0" xr:uid="{00000000-0006-0000-0600-0000D5000000}">
      <text>
        <r>
          <rPr>
            <sz val="11"/>
            <rFont val="Calibri"/>
          </rPr>
          <t>Unauthorized serial devices must be disconnected on the virtual machine (VM).</t>
        </r>
      </text>
    </comment>
    <comment ref="AA37" authorId="0" shapeId="0" xr:uid="{00000000-0006-0000-0600-0000D6000000}">
      <text>
        <r>
          <rPr>
            <sz val="11"/>
            <rFont val="Calibri"/>
          </rPr>
          <t>Unauthorized USB devices must be disconnected on the virtual machine (VM).</t>
        </r>
      </text>
    </comment>
    <comment ref="AB37" authorId="0" shapeId="0" xr:uid="{00000000-0006-0000-0600-0000D7000000}">
      <text>
        <r>
          <rPr>
            <sz val="11"/>
            <rFont val="Calibri"/>
          </rPr>
          <t xml:space="preserve">Access to virtual machines (VMs)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 must be controlled.</t>
        </r>
      </text>
    </comment>
    <comment ref="AC37" authorId="0" shapeId="0" xr:uid="{00000000-0006-0000-0600-0000D8000000}">
      <text>
        <r>
          <rPr>
            <sz val="11"/>
            <rFont val="Calibri"/>
          </rPr>
          <t>All 3D features on the virtual machine (VM) must be disabled when not required.</t>
        </r>
      </text>
    </comment>
    <comment ref="AD37" authorId="0" shapeId="0" xr:uid="{00000000-0006-0000-0600-0000D9000000}">
      <text>
        <r>
          <rPr>
            <sz val="11"/>
            <rFont val="Calibri"/>
          </rPr>
          <t>DirectPath I/O must be disabled on the virtual machine (VM) when not required.</t>
        </r>
      </text>
    </comment>
    <comment ref="AE37" authorId="0" shapeId="0" xr:uid="{00000000-0006-0000-0600-0000DA000000}">
      <text>
        <r>
          <rPr>
            <sz val="11"/>
            <rFont val="Calibri"/>
          </rPr>
          <t>The Photon operating system must disable the loading of unnecessary kernel modules.</t>
        </r>
      </text>
    </comment>
    <comment ref="AF37" authorId="0" shapeId="0" xr:uid="{00000000-0006-0000-0600-0000DB000000}">
      <text>
        <r>
          <rPr>
            <sz val="11"/>
            <rFont val="Calibri"/>
          </rPr>
          <t>The Photon operating system must remove all software components after updated versions have been installed.</t>
        </r>
      </text>
    </comment>
    <comment ref="AG37" authorId="0" shapeId="0" xr:uid="{00000000-0006-0000-0600-0000DC000000}">
      <text>
        <r>
          <rPr>
            <sz val="11"/>
            <rFont val="Calibri"/>
          </rPr>
          <t>The Photon operating system must disable the debug-shell service.</t>
        </r>
      </text>
    </comment>
    <comment ref="AH37" authorId="0" shapeId="0" xr:uid="{00000000-0006-0000-0600-0000DD000000}">
      <text>
        <r>
          <rPr>
            <sz val="11"/>
            <rFont val="Calibri"/>
          </rPr>
          <t>The Photon operating system must be configured so the x86 Ctrl-Alt-Delete key sequence is disabled on the command line.</t>
        </r>
      </text>
    </comment>
    <comment ref="AI37" authorId="0" shapeId="0" xr:uid="{00000000-0006-0000-0600-0000DE000000}">
      <text>
        <r>
          <rPr>
            <sz val="11"/>
            <rFont val="Calibri"/>
          </rPr>
          <t>The Photon operating system must disable systemd fallback Domain Name System (DNS).</t>
        </r>
      </text>
    </comment>
    <comment ref="AJ37" authorId="0" shapeId="0" xr:uid="{00000000-0006-0000-0600-0000DF000000}">
      <text>
        <r>
          <rPr>
            <sz val="11"/>
            <rFont val="Calibri"/>
          </rPr>
          <t>Performance Charts must not have the Web Distributed Authoring (WebDAV) servlet installed.</t>
        </r>
      </text>
    </comment>
    <comment ref="AK37" authorId="0" shapeId="0" xr:uid="{00000000-0006-0000-0600-0000E0000000}">
      <text>
        <r>
          <rPr>
            <sz val="11"/>
            <rFont val="Calibri"/>
          </rPr>
          <t>Performance Charts must disable the shutdown port.</t>
        </r>
      </text>
    </comment>
    <comment ref="AL37" authorId="0" shapeId="0" xr:uid="{00000000-0006-0000-0600-0000E1000000}">
      <text>
        <r>
          <rPr>
            <sz val="11"/>
            <rFont val="Calibri"/>
          </rPr>
          <t>VAMI must not have the Web Distributed Authoring (WebDAV) servlet installed.</t>
        </r>
      </text>
    </comment>
    <comment ref="AM37" authorId="0" shapeId="0" xr:uid="{00000000-0006-0000-0600-0000E2000000}">
      <text>
        <r>
          <rPr>
            <sz val="11"/>
            <rFont val="Calibri"/>
          </rPr>
          <t>ESX Agent Manager must not have the Web Distributed Authoring (WebDAV) servlet installed.</t>
        </r>
      </text>
    </comment>
    <comment ref="AN37" authorId="0" shapeId="0" xr:uid="{00000000-0006-0000-0600-0000E3000000}">
      <text>
        <r>
          <rPr>
            <sz val="11"/>
            <rFont val="Calibri"/>
          </rPr>
          <t>ESX Agent Manager must disable the shutdown port.</t>
        </r>
      </text>
    </comment>
    <comment ref="AO37" authorId="0" shapeId="0" xr:uid="{00000000-0006-0000-0600-0000E4000000}">
      <text>
        <r>
          <rPr>
            <sz val="11"/>
            <rFont val="Calibri"/>
          </rPr>
          <t>Lookup Service must not have the Web Distributed Authoring (WebDAV) servlet installed.</t>
        </r>
      </text>
    </comment>
    <comment ref="AP37" authorId="0" shapeId="0" xr:uid="{00000000-0006-0000-0600-0000E5000000}">
      <text>
        <r>
          <rPr>
            <sz val="11"/>
            <rFont val="Calibri"/>
          </rPr>
          <t>Lookup Service must disable the shutdown port.</t>
        </r>
      </text>
    </comment>
    <comment ref="AQ37" authorId="0" shapeId="0" xr:uid="{00000000-0006-0000-0600-0000E6000000}">
      <text>
        <r>
          <rPr>
            <sz val="11"/>
            <rFont val="Calibri"/>
          </rPr>
          <t>The Security Token Service must not have the Web Distributed Authoring (WebDAV) servlet installed.</t>
        </r>
      </text>
    </comment>
    <comment ref="AR37" authorId="0" shapeId="0" xr:uid="{00000000-0006-0000-0600-0000E7000000}">
      <text>
        <r>
          <rPr>
            <sz val="11"/>
            <rFont val="Calibri"/>
          </rPr>
          <t>The Security Token Service must disable the shutdown port.</t>
        </r>
      </text>
    </comment>
    <comment ref="AS37" authorId="0" shapeId="0" xr:uid="{00000000-0006-0000-0600-0000E8000000}">
      <text>
        <r>
          <rPr>
            <sz val="11"/>
            <rFont val="Calibri"/>
          </rPr>
          <t>vSphere UI must not have the Web Distributed Authoring (WebDAV) servlet installed.</t>
        </r>
      </text>
    </comment>
    <comment ref="AT37" authorId="0" shapeId="0" xr:uid="{00000000-0006-0000-0600-0000E9000000}">
      <text>
        <r>
          <rPr>
            <sz val="11"/>
            <rFont val="Calibri"/>
          </rPr>
          <t>vSphere UI must disable the shutdown port.</t>
        </r>
      </text>
    </comment>
    <comment ref="J38" authorId="0" shapeId="0" xr:uid="{00000000-0006-0000-0600-0000EA000000}">
      <text>
        <r>
          <rPr>
            <sz val="11"/>
            <rFont val="Calibri"/>
          </rPr>
          <t>vCenter Server plugins must be verified.</t>
        </r>
      </text>
    </comment>
    <comment ref="K38" authorId="0" shapeId="0" xr:uid="{00000000-0006-0000-0600-0000EB000000}">
      <text>
        <r>
          <rPr>
            <sz val="11"/>
            <rFont val="Calibri"/>
          </rPr>
          <t>Performance Charts application files must be verified for their integrity.</t>
        </r>
      </text>
    </comment>
    <comment ref="L38" authorId="0" shapeId="0" xr:uid="{00000000-0006-0000-0600-0000EC000000}">
      <text>
        <r>
          <rPr>
            <sz val="11"/>
            <rFont val="Calibri"/>
          </rPr>
          <t>VAMI server binaries and libraries must be verified for their integrity.</t>
        </r>
      </text>
    </comment>
    <comment ref="M38" authorId="0" shapeId="0" xr:uid="{00000000-0006-0000-0600-0000ED000000}">
      <text>
        <r>
          <rPr>
            <sz val="11"/>
            <rFont val="Calibri"/>
          </rPr>
          <t>ESX Agent Manager application files must be verified for their integrity.</t>
        </r>
      </text>
    </comment>
    <comment ref="N38" authorId="0" shapeId="0" xr:uid="{00000000-0006-0000-0600-0000EE000000}">
      <text>
        <r>
          <rPr>
            <sz val="11"/>
            <rFont val="Calibri"/>
          </rPr>
          <t>Lookup Service application files must be verified for their integrity.</t>
        </r>
      </text>
    </comment>
    <comment ref="O38" authorId="0" shapeId="0" xr:uid="{00000000-0006-0000-0600-0000EF000000}">
      <text>
        <r>
          <rPr>
            <sz val="11"/>
            <rFont val="Calibri"/>
          </rPr>
          <t>The Security Token Service application files must be verified for their integrity.</t>
        </r>
      </text>
    </comment>
    <comment ref="P38" authorId="0" shapeId="0" xr:uid="{00000000-0006-0000-0600-0000F0000000}">
      <text>
        <r>
          <rPr>
            <sz val="11"/>
            <rFont val="Calibri"/>
          </rPr>
          <t>vSphere UI application files must be verified for their integrity.</t>
        </r>
      </text>
    </comment>
    <comment ref="Q38" authorId="0" shapeId="0" xr:uid="{00000000-0006-0000-0600-0000F1000000}">
      <text>
        <r>
          <rPr>
            <sz val="11"/>
            <rFont val="Calibri"/>
          </rPr>
          <t>vSphere UI plugins must be authorized before use.</t>
        </r>
      </text>
    </comment>
    <comment ref="J43" authorId="0" shapeId="0" xr:uid="{00000000-0006-0000-0600-0000F2000000}">
      <text>
        <r>
          <rPr>
            <sz val="11"/>
            <rFont val="Calibri"/>
          </rPr>
          <t>The vCenter Server must uniquely identify and authenticate users or processes acting on behalf of users.</t>
        </r>
      </text>
    </comment>
    <comment ref="K43" authorId="0" shapeId="0" xr:uid="{00000000-0006-0000-0600-0000F3000000}">
      <text>
        <r>
          <rPr>
            <sz val="11"/>
            <rFont val="Calibri"/>
          </rPr>
          <t>The vCenter Server must use unique service accounts when applications connect to vCenter.</t>
        </r>
      </text>
    </comment>
    <comment ref="L43" authorId="0" shapeId="0" xr:uid="{00000000-0006-0000-0600-0000F4000000}">
      <text>
        <r>
          <rPr>
            <sz val="11"/>
            <rFont val="Calibri"/>
          </rPr>
          <t>The vCenter Server must have Mutual Challenge Handshake Authentication Protocol (CHAP) configured for vSAN Internet Small Computer System Interface (iSCSI) targets.</t>
        </r>
      </text>
    </comment>
    <comment ref="M43" authorId="0" shapeId="0" xr:uid="{00000000-0006-0000-0600-0000F5000000}">
      <text>
        <r>
          <rPr>
            <sz val="11"/>
            <rFont val="Calibri"/>
          </rPr>
          <t>The ESXi host Secure Shell (SSH) daemon must not allow authentication using an empty password.</t>
        </r>
      </text>
    </comment>
    <comment ref="N43" authorId="0" shapeId="0" xr:uid="{00000000-0006-0000-0600-0000F6000000}">
      <text>
        <r>
          <rPr>
            <sz val="11"/>
            <rFont val="Calibri"/>
          </rPr>
          <t>The ESXi host must use Active Directory for local user authentication.</t>
        </r>
      </text>
    </comment>
    <comment ref="O43" authorId="0" shapeId="0" xr:uid="{00000000-0006-0000-0600-0000F7000000}">
      <text>
        <r>
          <rPr>
            <sz val="11"/>
            <rFont val="Calibri"/>
          </rPr>
          <t>The ESXi host must enable bidirectional Challenge-Handshake Authentication Protocol (CHAP) authentication for Internet Small Computer Systems Interface (iSCSI) traffic.</t>
        </r>
      </text>
    </comment>
    <comment ref="P43" authorId="0" shapeId="0" xr:uid="{00000000-0006-0000-0600-0000F8000000}">
      <text>
        <r>
          <rPr>
            <sz val="11"/>
            <rFont val="Calibri"/>
          </rPr>
          <t>The Photon operating system must not have duplicate User IDs (UIDs).</t>
        </r>
      </text>
    </comment>
    <comment ref="Q43" authorId="0" shapeId="0" xr:uid="{00000000-0006-0000-0600-0000F9000000}">
      <text>
        <r>
          <rPr>
            <sz val="11"/>
            <rFont val="Calibri"/>
          </rPr>
          <t>The Photon operating system must configure sshd to disallow authentication with an empty password.</t>
        </r>
      </text>
    </comment>
    <comment ref="R43" authorId="0" shapeId="0" xr:uid="{00000000-0006-0000-0600-0000FA000000}">
      <text>
        <r>
          <rPr>
            <sz val="11"/>
            <rFont val="Calibri"/>
          </rPr>
          <t>VMware Postgres must require authentication on all connections.</t>
        </r>
      </text>
    </comment>
    <comment ref="S43" authorId="0" shapeId="0" xr:uid="{00000000-0006-0000-0600-0000FB000000}">
      <text>
        <r>
          <rPr>
            <sz val="11"/>
            <rFont val="Calibri"/>
          </rPr>
          <t xml:space="preserve">The vPostgres database must use </t>
        </r>
        <r>
          <rPr>
            <sz val="11"/>
            <color rgb="FF000000"/>
            <rFont val="Calibri"/>
          </rPr>
          <t>"</t>
        </r>
        <r>
          <rPr>
            <b/>
            <sz val="11"/>
            <color rgb="FF000000"/>
            <rFont val="Calibri"/>
          </rPr>
          <t>md5</t>
        </r>
        <r>
          <rPr>
            <sz val="11"/>
            <color rgb="FF000000"/>
            <rFont val="Calibri"/>
          </rPr>
          <t>"</t>
        </r>
        <r>
          <rPr>
            <sz val="11"/>
            <color rgb="FF000000"/>
            <rFont val="Calibri"/>
          </rPr>
          <t xml:space="preserve"> for authentication.</t>
        </r>
      </text>
    </comment>
    <comment ref="J45" authorId="0" shapeId="0" xr:uid="{00000000-0006-0000-0600-0000FC000000}">
      <text>
        <r>
          <rPr>
            <sz val="11"/>
            <rFont val="Calibri"/>
          </rPr>
          <t>The vCenter Server must require multifactor authentication.</t>
        </r>
      </text>
    </comment>
    <comment ref="J46" authorId="0" shapeId="0" xr:uid="{00000000-0006-0000-0600-0000FD000000}">
      <text>
        <r>
          <rPr>
            <sz val="11"/>
            <rFont val="Calibri"/>
          </rPr>
          <t>The vCenter Server must require multifactor authentication.</t>
        </r>
      </text>
    </comment>
    <comment ref="J48" authorId="0" shapeId="0" xr:uid="{00000000-0006-0000-0600-0000FE000000}">
      <text>
        <r>
          <rPr>
            <sz val="11"/>
            <rFont val="Calibri"/>
          </rPr>
          <t>The vCenter Server passwords must be at least 15 characters in length.</t>
        </r>
      </text>
    </comment>
    <comment ref="K48" authorId="0" shapeId="0" xr:uid="{00000000-0006-0000-0600-0000FF000000}">
      <text>
        <r>
          <rPr>
            <sz val="11"/>
            <rFont val="Calibri"/>
          </rPr>
          <t>The vCenter Server must prohibit password reuse for a minimum of five generations.</t>
        </r>
      </text>
    </comment>
    <comment ref="L48" authorId="0" shapeId="0" xr:uid="{00000000-0006-0000-0600-000000010000}">
      <text>
        <r>
          <rPr>
            <sz val="11"/>
            <rFont val="Calibri"/>
          </rPr>
          <t>The vCenter Server passwords must contain at least one uppercase character.</t>
        </r>
      </text>
    </comment>
    <comment ref="M48" authorId="0" shapeId="0" xr:uid="{00000000-0006-0000-0600-000001010000}">
      <text>
        <r>
          <rPr>
            <sz val="11"/>
            <rFont val="Calibri"/>
          </rPr>
          <t>The vCenter Server passwords must contain at least one lowercase character.</t>
        </r>
      </text>
    </comment>
    <comment ref="N48" authorId="0" shapeId="0" xr:uid="{00000000-0006-0000-0600-000002010000}">
      <text>
        <r>
          <rPr>
            <sz val="11"/>
            <rFont val="Calibri"/>
          </rPr>
          <t>The vCenter Server passwords must contain at least one numeric character.</t>
        </r>
      </text>
    </comment>
    <comment ref="O48" authorId="0" shapeId="0" xr:uid="{00000000-0006-0000-0600-000003010000}">
      <text>
        <r>
          <rPr>
            <sz val="11"/>
            <rFont val="Calibri"/>
          </rPr>
          <t>The vCenter Server passwords must contain at least one special character.</t>
        </r>
      </text>
    </comment>
    <comment ref="P48" authorId="0" shapeId="0" xr:uid="{00000000-0006-0000-0600-000004010000}">
      <text>
        <r>
          <rPr>
            <sz val="11"/>
            <rFont val="Calibri"/>
          </rPr>
          <t>The vCenter Server must enforce a 60-day maximum password lifetime restriction.</t>
        </r>
      </text>
    </comment>
    <comment ref="Q48" authorId="0" shapeId="0" xr:uid="{00000000-0006-0000-0600-00000501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R48" authorId="0" shapeId="0" xr:uid="{00000000-0006-0000-0600-00000601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S48" authorId="0" shapeId="0" xr:uid="{00000000-0006-0000-0600-000007010000}">
      <text>
        <r>
          <rPr>
            <sz val="11"/>
            <rFont val="Calibri"/>
          </rPr>
          <t>The ESXi host must be configured with a sufficiently complex password policy.</t>
        </r>
      </text>
    </comment>
    <comment ref="T48" authorId="0" shapeId="0" xr:uid="{00000000-0006-0000-0600-000008010000}">
      <text>
        <r>
          <rPr>
            <sz val="11"/>
            <rFont val="Calibri"/>
          </rPr>
          <t>The ESXi host must prohibit the reuse of passwords within five iterations.</t>
        </r>
      </text>
    </comment>
    <comment ref="U48" authorId="0" shapeId="0" xr:uid="{00000000-0006-0000-0600-000009010000}">
      <text>
        <r>
          <rPr>
            <sz val="11"/>
            <rFont val="Calibri"/>
          </rPr>
          <t>The ESXi host must be configured with an appropriate maximum password age.</t>
        </r>
      </text>
    </comment>
    <comment ref="V48" authorId="0" shapeId="0" xr:uid="{00000000-0006-0000-0600-00000A010000}">
      <text>
        <r>
          <rPr>
            <sz val="11"/>
            <rFont val="Calibri"/>
          </rPr>
          <t>The Photon operating system must enforce password complexity by requiring that at least one uppercase character be used.</t>
        </r>
      </text>
    </comment>
    <comment ref="W48" authorId="0" shapeId="0" xr:uid="{00000000-0006-0000-0600-00000B010000}">
      <text>
        <r>
          <rPr>
            <sz val="11"/>
            <rFont val="Calibri"/>
          </rPr>
          <t>The Photon operating system must enforce password complexity by requiring that at least one lowercase character be used.</t>
        </r>
      </text>
    </comment>
    <comment ref="X48" authorId="0" shapeId="0" xr:uid="{00000000-0006-0000-0600-00000C010000}">
      <text>
        <r>
          <rPr>
            <sz val="11"/>
            <rFont val="Calibri"/>
          </rPr>
          <t>The Photon operating system must enforce password complexity by requiring that at least one numeric character be used.</t>
        </r>
      </text>
    </comment>
    <comment ref="Y48" authorId="0" shapeId="0" xr:uid="{00000000-0006-0000-0600-00000D010000}">
      <text>
        <r>
          <rPr>
            <sz val="11"/>
            <rFont val="Calibri"/>
          </rPr>
          <t>The Photon operating system must require that new passwords are at least four characters different from the old password.</t>
        </r>
      </text>
    </comment>
    <comment ref="Z48" authorId="0" shapeId="0" xr:uid="{00000000-0006-0000-0600-00000E010000}">
      <text>
        <r>
          <rPr>
            <sz val="11"/>
            <rFont val="Calibri"/>
          </rPr>
          <t>The Photon operating system must be configured so that passwords for new users are restricted to a 24-hour minimum lifetime.</t>
        </r>
      </text>
    </comment>
    <comment ref="AA48" authorId="0" shapeId="0" xr:uid="{00000000-0006-0000-0600-00000F010000}">
      <text>
        <r>
          <rPr>
            <sz val="11"/>
            <rFont val="Calibri"/>
          </rPr>
          <t>The Photon operating system must be configured so that passwords for new users are restricted to a 90-day maximum lifetime.</t>
        </r>
      </text>
    </comment>
    <comment ref="AB48" authorId="0" shapeId="0" xr:uid="{00000000-0006-0000-0600-000010010000}">
      <text>
        <r>
          <rPr>
            <sz val="11"/>
            <rFont val="Calibri"/>
          </rPr>
          <t>The Photon operating system must prohibit password reuse for a minimum of five generations.</t>
        </r>
      </text>
    </comment>
    <comment ref="AC48" authorId="0" shapeId="0" xr:uid="{00000000-0006-0000-0600-000011010000}">
      <text>
        <r>
          <rPr>
            <sz val="11"/>
            <rFont val="Calibri"/>
          </rPr>
          <t>The Photon operating system must enforce a minimum eight-character password length.</t>
        </r>
      </text>
    </comment>
    <comment ref="AD48" authorId="0" shapeId="0" xr:uid="{00000000-0006-0000-0600-000012010000}">
      <text>
        <r>
          <rPr>
            <sz val="11"/>
            <rFont val="Calibri"/>
          </rPr>
          <t>The Photon operating system must enforce password complexity by requiring that at least one special character be used.</t>
        </r>
      </text>
    </comment>
    <comment ref="AE48" authorId="0" shapeId="0" xr:uid="{00000000-0006-0000-0600-000013010000}">
      <text>
        <r>
          <rPr>
            <sz val="11"/>
            <rFont val="Calibri"/>
          </rPr>
          <t xml:space="preserve">The Photon operating system must use the </t>
        </r>
        <r>
          <rPr>
            <sz val="11"/>
            <color rgb="FF000000"/>
            <rFont val="Calibri"/>
          </rPr>
          <t>"</t>
        </r>
        <r>
          <rPr>
            <b/>
            <sz val="11"/>
            <color rgb="FF000000"/>
            <rFont val="Calibri"/>
          </rPr>
          <t>pam_cracklib</t>
        </r>
        <r>
          <rPr>
            <sz val="11"/>
            <color rgb="FF000000"/>
            <rFont val="Calibri"/>
          </rPr>
          <t>"</t>
        </r>
        <r>
          <rPr>
            <sz val="11"/>
            <color rgb="FF000000"/>
            <rFont val="Calibri"/>
          </rPr>
          <t xml:space="preserve"> module.</t>
        </r>
      </text>
    </comment>
    <comment ref="AF48" authorId="0" shapeId="0" xr:uid="{00000000-0006-0000-0600-000014010000}">
      <text>
        <r>
          <rPr>
            <sz val="11"/>
            <rFont val="Calibri"/>
          </rPr>
          <t>The Photon operating system must enforce password complexity on the root account.</t>
        </r>
      </text>
    </comment>
    <comment ref="AG48" authorId="0" shapeId="0" xr:uid="{00000000-0006-0000-0600-000015010000}">
      <text>
        <r>
          <rPr>
            <sz val="11"/>
            <rFont val="Calibri"/>
          </rPr>
          <t>The Photon operating system must ensure the old passwords are being stored.</t>
        </r>
      </text>
    </comment>
    <comment ref="J50" authorId="0" shapeId="0" xr:uid="{00000000-0006-0000-0600-000016010000}">
      <text>
        <r>
          <rPr>
            <sz val="11"/>
            <rFont val="Calibri"/>
          </rPr>
          <t>The vCenter Server must enable revocation checking for certificate-based authentication.</t>
        </r>
      </text>
    </comment>
    <comment ref="K50" authorId="0" shapeId="0" xr:uid="{00000000-0006-0000-0600-000017010000}">
      <text>
        <r>
          <rPr>
            <sz val="11"/>
            <rFont val="Calibri"/>
          </rPr>
          <t>ESXi hosts using Host Profiles and/or Auto Deploy must use the vSphere Authentication Proxy to protect passwords when adding themselves to Active Directory.</t>
        </r>
      </text>
    </comment>
    <comment ref="J67" authorId="0" shapeId="0" xr:uid="{00000000-0006-0000-0600-000018010000}">
      <text>
        <r>
          <rPr>
            <sz val="11"/>
            <rFont val="Calibri"/>
          </rPr>
          <t>Unauthorized CD/DVD devices must be disconnected on the virtual machine (VM).</t>
        </r>
      </text>
    </comment>
    <comment ref="K67" authorId="0" shapeId="0" xr:uid="{00000000-0006-0000-0600-000019010000}">
      <text>
        <r>
          <rPr>
            <sz val="11"/>
            <rFont val="Calibri"/>
          </rPr>
          <t>Unauthorized USB devices must be disconnected on the virtual machine (VM).</t>
        </r>
      </text>
    </comment>
    <comment ref="J68" authorId="0" shapeId="0" xr:uid="{00000000-0006-0000-0600-00001A010000}">
      <text>
        <r>
          <rPr>
            <sz val="11"/>
            <rFont val="Calibri"/>
          </rPr>
          <t>The vCenter server configuration must be backed up on a regular basis.</t>
        </r>
      </text>
    </comment>
    <comment ref="J88" authorId="0" shapeId="0" xr:uid="{00000000-0006-0000-0600-00001B010000}">
      <text>
        <r>
          <rPr>
            <sz val="11"/>
            <rFont val="Calibri"/>
          </rPr>
          <t>The vCenter Server must manage excess capacity, bandwidth, or other redundancy to limit the effects of information flooding types of denial-of-service (DoS) attacks by enabling Network I/O Control (NIOC).</t>
        </r>
      </text>
    </comment>
    <comment ref="K88" authorId="0" shapeId="0" xr:uid="{00000000-0006-0000-0600-00001C01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L88" authorId="0" shapeId="0" xr:uid="{00000000-0006-0000-0600-00001D01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M88" authorId="0" shapeId="0" xr:uid="{00000000-0006-0000-0600-00001E01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N88" authorId="0" shapeId="0" xr:uid="{00000000-0006-0000-0600-00001F010000}">
      <text>
        <r>
          <rPr>
            <sz val="11"/>
            <rFont val="Calibri"/>
          </rPr>
          <t>The vCenter Server must only send NetFlow traffic to authorized collectors.</t>
        </r>
      </text>
    </comment>
    <comment ref="O88" authorId="0" shapeId="0" xr:uid="{00000000-0006-0000-0600-000020010000}">
      <text>
        <r>
          <rPr>
            <sz val="11"/>
            <rFont val="Calibri"/>
          </rPr>
          <t>The vCenter Server must configure all port groups to a value other than that of the native virtual local area network (VLAN).</t>
        </r>
      </text>
    </comment>
    <comment ref="P88" authorId="0" shapeId="0" xr:uid="{00000000-0006-0000-0600-000021010000}">
      <text>
        <r>
          <rPr>
            <sz val="11"/>
            <rFont val="Calibri"/>
          </rPr>
          <t>The vCenter Server must not configure VLAN Trunking unless Virtual Guest Tagging (VGT) is required and authorized.</t>
        </r>
      </text>
    </comment>
    <comment ref="Q88" authorId="0" shapeId="0" xr:uid="{00000000-0006-0000-0600-000022010000}">
      <text>
        <r>
          <rPr>
            <sz val="11"/>
            <rFont val="Calibri"/>
          </rPr>
          <t>The vCenter Server must not configure all port groups to virtual local area network (VLAN) values reserved by upstream physical switches.</t>
        </r>
      </text>
    </comment>
    <comment ref="R88" authorId="0" shapeId="0" xr:uid="{00000000-0006-0000-0600-000023010000}">
      <text>
        <r>
          <rPr>
            <sz val="11"/>
            <rFont val="Calibri"/>
          </rPr>
          <t>The vCenter Server must be isolated from the public internet but must still allow for patch notification and delivery.</t>
        </r>
      </text>
    </comment>
    <comment ref="S88" authorId="0" shapeId="0" xr:uid="{00000000-0006-0000-0600-000024010000}">
      <text>
        <r>
          <rPr>
            <sz val="11"/>
            <rFont val="Calibri"/>
          </rPr>
          <t>The vCenter Server must protect the confidentiality and integrity of transmitted information by isolating Internet Protocol (IP)-based storage traffic.</t>
        </r>
      </text>
    </comment>
    <comment ref="T88" authorId="0" shapeId="0" xr:uid="{00000000-0006-0000-0600-000025010000}">
      <text>
        <r>
          <rPr>
            <sz val="11"/>
            <rFont val="Calibri"/>
          </rPr>
          <t>The vCenter Server must disable or restrict the connectivity between vSAN Health Check and public Hardware Compatibility List (HCL) by use of an external proxy server.</t>
        </r>
      </text>
    </comment>
    <comment ref="U88" authorId="0" shapeId="0" xr:uid="{00000000-0006-0000-0600-000026010000}">
      <text>
        <r>
          <rPr>
            <sz val="11"/>
            <rFont val="Calibri"/>
          </rPr>
          <t>The ESXi host must protect the confidentiality and integrity of transmitted information by isolating vMotion traffic.</t>
        </r>
      </text>
    </comment>
    <comment ref="V88" authorId="0" shapeId="0" xr:uid="{00000000-0006-0000-0600-000027010000}">
      <text>
        <r>
          <rPr>
            <sz val="11"/>
            <rFont val="Calibri"/>
          </rPr>
          <t>The ESXi host must protect the confidentiality and integrity of transmitted information by protecting ESXi management traffic.</t>
        </r>
      </text>
    </comment>
    <comment ref="W88" authorId="0" shapeId="0" xr:uid="{00000000-0006-0000-0600-000028010000}">
      <text>
        <r>
          <rPr>
            <sz val="11"/>
            <rFont val="Calibri"/>
          </rPr>
          <t>The ESXi host must protect the confidentiality and integrity of transmitted information by isolating IP-based storage traffic.</t>
        </r>
      </text>
    </comment>
    <comment ref="X88" authorId="0" shapeId="0" xr:uid="{00000000-0006-0000-0600-000029010000}">
      <text>
        <r>
          <rPr>
            <sz val="11"/>
            <rFont val="Calibri"/>
          </rPr>
          <t>The ESXi host must configure the firewall to restrict access to services running on the host.</t>
        </r>
      </text>
    </comment>
    <comment ref="Y88" authorId="0" shapeId="0" xr:uid="{00000000-0006-0000-0600-00002A010000}">
      <text>
        <r>
          <rPr>
            <sz val="11"/>
            <rFont val="Calibri"/>
          </rPr>
          <t>All port groups on standard switches must be configured to reject forged transmits.</t>
        </r>
      </text>
    </comment>
    <comment ref="Z88" authorId="0" shapeId="0" xr:uid="{00000000-0006-0000-0600-00002B010000}">
      <text>
        <r>
          <rPr>
            <sz val="11"/>
            <rFont val="Calibri"/>
          </rPr>
          <t>All port groups on standard switches must be configured to reject guest Media Access Control (MAC) address changes.</t>
        </r>
      </text>
    </comment>
    <comment ref="AA88" authorId="0" shapeId="0" xr:uid="{00000000-0006-0000-0600-00002C010000}">
      <text>
        <r>
          <rPr>
            <sz val="11"/>
            <rFont val="Calibri"/>
          </rPr>
          <t>All port groups on standard switches must be configured to reject guest promiscuous mode requests.</t>
        </r>
      </text>
    </comment>
    <comment ref="AB88" authorId="0" shapeId="0" xr:uid="{00000000-0006-0000-0600-00002D010000}">
      <text>
        <r>
          <rPr>
            <sz val="11"/>
            <rFont val="Calibri"/>
          </rPr>
          <t>All port groups on standard switches must be configured to a value other than that of the native virtual local area network (VLAN).</t>
        </r>
      </text>
    </comment>
    <comment ref="AC88" authorId="0" shapeId="0" xr:uid="{00000000-0006-0000-0600-00002E010000}">
      <text>
        <r>
          <rPr>
            <sz val="11"/>
            <rFont val="Calibri"/>
          </rPr>
          <t>All port groups on standard switches must not be configured to virtual local area network (VLAN) 4095 unless Virtual Guest Tagging (VGT) is required.</t>
        </r>
      </text>
    </comment>
    <comment ref="AD88" authorId="0" shapeId="0" xr:uid="{00000000-0006-0000-0600-00002F010000}">
      <text>
        <r>
          <rPr>
            <sz val="11"/>
            <rFont val="Calibri"/>
          </rPr>
          <t>All port groups on standard switches must not be configured to virtual local area network (VLAN) values reserved by upstream physical switches.</t>
        </r>
      </text>
    </comment>
    <comment ref="AE88" authorId="0" shapeId="0" xr:uid="{00000000-0006-0000-0600-000030010000}">
      <text>
        <r>
          <rPr>
            <sz val="11"/>
            <rFont val="Calibri"/>
          </rPr>
          <t>The Photon operating system must not forward IPv4 or IPv6 source-routed packets.</t>
        </r>
      </text>
    </comment>
    <comment ref="AF88" authorId="0" shapeId="0" xr:uid="{00000000-0006-0000-0600-000031010000}">
      <text>
        <r>
          <rPr>
            <sz val="11"/>
            <rFont val="Calibri"/>
          </rPr>
          <t>The Photon operating system must use a reverse-path filter for IPv4 network traffic.</t>
        </r>
      </text>
    </comment>
    <comment ref="AG88" authorId="0" shapeId="0" xr:uid="{00000000-0006-0000-0600-000032010000}">
      <text>
        <r>
          <rPr>
            <sz val="11"/>
            <rFont val="Calibri"/>
          </rPr>
          <t>VMware Postgres must limit the number of connections.</t>
        </r>
      </text>
    </comment>
    <comment ref="AH88" authorId="0" shapeId="0" xr:uid="{00000000-0006-0000-0600-000033010000}">
      <text>
        <r>
          <rPr>
            <sz val="11"/>
            <rFont val="Calibri"/>
          </rPr>
          <t>Performance Charts must limit the number of concurrent connections permitted.</t>
        </r>
      </text>
    </comment>
    <comment ref="AI88" authorId="0" shapeId="0" xr:uid="{00000000-0006-0000-0600-000034010000}">
      <text>
        <r>
          <rPr>
            <sz val="11"/>
            <rFont val="Calibri"/>
          </rPr>
          <t>Performance Charts must protect cookies from cross-site scripting (XSS).</t>
        </r>
      </text>
    </comment>
    <comment ref="AJ88" authorId="0" shapeId="0" xr:uid="{00000000-0006-0000-0600-000035010000}">
      <text>
        <r>
          <rPr>
            <sz val="11"/>
            <rFont val="Calibri"/>
          </rPr>
          <t>Performance Charts must limit the number of allowed connections.</t>
        </r>
      </text>
    </comment>
    <comment ref="AK88" authorId="0" shapeId="0" xr:uid="{00000000-0006-0000-0600-000036010000}">
      <text>
        <r>
          <rPr>
            <sz val="11"/>
            <rFont val="Calibri"/>
          </rPr>
          <t>VAMI must limit the number of simultaneous requests.</t>
        </r>
      </text>
    </comment>
    <comment ref="AL88" authorId="0" shapeId="0" xr:uid="{00000000-0006-0000-0600-000037010000}">
      <text>
        <r>
          <rPr>
            <sz val="11"/>
            <rFont val="Calibri"/>
          </rPr>
          <t>VAMI must prevent hosted applications from exhausting system resources.</t>
        </r>
      </text>
    </comment>
    <comment ref="AM88" authorId="0" shapeId="0" xr:uid="{00000000-0006-0000-0600-000038010000}">
      <text>
        <r>
          <rPr>
            <sz val="11"/>
            <rFont val="Calibri"/>
          </rPr>
          <t>VAMI must protect against or limit the effects of HTTP types of denial-of-service (DoS) attacks.</t>
        </r>
      </text>
    </comment>
    <comment ref="AN88" authorId="0" shapeId="0" xr:uid="{00000000-0006-0000-0600-000039010000}">
      <text>
        <r>
          <rPr>
            <sz val="11"/>
            <rFont val="Calibri"/>
          </rPr>
          <t>ESX Agent Manager must limit the number of concurrent connections permitted.</t>
        </r>
      </text>
    </comment>
    <comment ref="AO88" authorId="0" shapeId="0" xr:uid="{00000000-0006-0000-0600-00003A010000}">
      <text>
        <r>
          <rPr>
            <sz val="11"/>
            <rFont val="Calibri"/>
          </rPr>
          <t>ESX Agent Manager must protect cookies from cross-site scripting (XSS).</t>
        </r>
      </text>
    </comment>
    <comment ref="AP88" authorId="0" shapeId="0" xr:uid="{00000000-0006-0000-0600-00003B010000}">
      <text>
        <r>
          <rPr>
            <sz val="11"/>
            <rFont val="Calibri"/>
          </rPr>
          <t>ESX Agent Manager must limit the number of allowed connections.</t>
        </r>
      </text>
    </comment>
    <comment ref="AQ88" authorId="0" shapeId="0" xr:uid="{00000000-0006-0000-0600-00003C010000}">
      <text>
        <r>
          <rPr>
            <sz val="11"/>
            <rFont val="Calibri"/>
          </rPr>
          <t>Lookup Service must limit the number of concurrent connections permitted.</t>
        </r>
      </text>
    </comment>
    <comment ref="AR88" authorId="0" shapeId="0" xr:uid="{00000000-0006-0000-0600-00003D010000}">
      <text>
        <r>
          <rPr>
            <sz val="11"/>
            <rFont val="Calibri"/>
          </rPr>
          <t>Lookup Service must protect cookies from cross-site scripting (XSS).</t>
        </r>
      </text>
    </comment>
    <comment ref="AS88" authorId="0" shapeId="0" xr:uid="{00000000-0006-0000-0600-00003E010000}">
      <text>
        <r>
          <rPr>
            <sz val="11"/>
            <rFont val="Calibri"/>
          </rPr>
          <t>Lookup Service must limit the number of allowed connections.</t>
        </r>
      </text>
    </comment>
    <comment ref="AT88" authorId="0" shapeId="0" xr:uid="{00000000-0006-0000-0600-00003F010000}">
      <text>
        <r>
          <rPr>
            <sz val="11"/>
            <rFont val="Calibri"/>
          </rPr>
          <t>Envoy must set a limit on established connections.</t>
        </r>
      </text>
    </comment>
    <comment ref="AU88" authorId="0" shapeId="0" xr:uid="{00000000-0006-0000-0600-000040010000}">
      <text>
        <r>
          <rPr>
            <sz val="11"/>
            <rFont val="Calibri"/>
          </rPr>
          <t>The Security Token Service must limit the number of concurrent connections permitted.</t>
        </r>
      </text>
    </comment>
    <comment ref="AV88" authorId="0" shapeId="0" xr:uid="{00000000-0006-0000-0600-000041010000}">
      <text>
        <r>
          <rPr>
            <sz val="11"/>
            <rFont val="Calibri"/>
          </rPr>
          <t>The Security Token Service must protect cookies from cross-site scripting (XSS).</t>
        </r>
      </text>
    </comment>
    <comment ref="AW88" authorId="0" shapeId="0" xr:uid="{00000000-0006-0000-0600-000042010000}">
      <text>
        <r>
          <rPr>
            <sz val="11"/>
            <rFont val="Calibri"/>
          </rPr>
          <t>The Security Token Service must limit the number of allowed connections.</t>
        </r>
      </text>
    </comment>
    <comment ref="J89" authorId="0" shapeId="0" xr:uid="{00000000-0006-0000-0600-000043010000}">
      <text>
        <r>
          <rPr>
            <sz val="11"/>
            <rFont val="Calibri"/>
          </rPr>
          <t>The ESXi host must disable Inter-Virtual Machine (VM) Transparent Page Sharing.</t>
        </r>
      </text>
    </comment>
    <comment ref="K89" authorId="0" shapeId="0" xr:uid="{00000000-0006-0000-0600-000044010000}">
      <text>
        <r>
          <rPr>
            <sz val="11"/>
            <rFont val="Calibri"/>
          </rPr>
          <t>Copy operations must be disabled on the virtual machine (VM).</t>
        </r>
      </text>
    </comment>
    <comment ref="L89" authorId="0" shapeId="0" xr:uid="{00000000-0006-0000-0600-000045010000}">
      <text>
        <r>
          <rPr>
            <sz val="11"/>
            <rFont val="Calibri"/>
          </rPr>
          <t>Drag and drop operations must be disabled on the virtual machine (VM).</t>
        </r>
      </text>
    </comment>
    <comment ref="M89" authorId="0" shapeId="0" xr:uid="{00000000-0006-0000-0600-000046010000}">
      <text>
        <r>
          <rPr>
            <sz val="11"/>
            <rFont val="Calibri"/>
          </rPr>
          <t>Paste operations must be disabled on the virtual machine (VM).</t>
        </r>
      </text>
    </comment>
    <comment ref="N89" authorId="0" shapeId="0" xr:uid="{00000000-0006-0000-0600-000047010000}">
      <text>
        <r>
          <rPr>
            <sz val="11"/>
            <rFont val="Calibri"/>
          </rPr>
          <t>Host Guest File System (HGFS) file transfers must be disabled on the virtual machine (VM).</t>
        </r>
      </text>
    </comment>
    <comment ref="O89" authorId="0" shapeId="0" xr:uid="{00000000-0006-0000-0600-000048010000}">
      <text>
        <r>
          <rPr>
            <sz val="11"/>
            <rFont val="Calibri"/>
          </rPr>
          <t>The virtual machine (VM) must not be able to obtain host information from the hypervisor.</t>
        </r>
      </text>
    </comment>
    <comment ref="P89" authorId="0" shapeId="0" xr:uid="{00000000-0006-0000-0600-000049010000}">
      <text>
        <r>
          <rPr>
            <sz val="11"/>
            <rFont val="Calibri"/>
          </rPr>
          <t>Shared salt values must be disabled on the virtual machine (VM).</t>
        </r>
      </text>
    </comment>
    <comment ref="J90" authorId="0" shapeId="0" xr:uid="{00000000-0006-0000-0600-00004A010000}">
      <text>
        <r>
          <rPr>
            <sz val="11"/>
            <rFont val="Calibri"/>
          </rPr>
          <t>The ESXi host must configure the firewall to restrict access to services running on the host.</t>
        </r>
      </text>
    </comment>
    <comment ref="K90" authorId="0" shapeId="0" xr:uid="{00000000-0006-0000-0600-00004B010000}">
      <text>
        <r>
          <rPr>
            <sz val="11"/>
            <rFont val="Calibri"/>
          </rPr>
          <t>The ESXi host must configure the firewall to block network traffic by default.</t>
        </r>
      </text>
    </comment>
    <comment ref="J91" authorId="0" shapeId="0" xr:uid="{00000000-0006-0000-0600-00004C010000}">
      <text>
        <r>
          <rPr>
            <sz val="11"/>
            <rFont val="Calibri"/>
          </rPr>
          <t>The vCenter Server must use TLS 1.2, at a minimum, to protect the confidentiality of sensitive data during electronic dissemination using remote access.</t>
        </r>
      </text>
    </comment>
    <comment ref="K91" authorId="0" shapeId="0" xr:uid="{00000000-0006-0000-0600-00004D010000}">
      <text>
        <r>
          <rPr>
            <sz val="11"/>
            <rFont val="Calibri"/>
          </rPr>
          <t>The vCenter Server must enable FIPS-validated cryptography.</t>
        </r>
      </text>
    </comment>
    <comment ref="L91" authorId="0" shapeId="0" xr:uid="{00000000-0006-0000-0600-00004E010000}">
      <text>
        <r>
          <rPr>
            <sz val="11"/>
            <rFont val="Calibri"/>
          </rPr>
          <t>The vCenter Server Machine Secure Sockets Layer (SSL) certificate must be issued by a DOD certificate authority.</t>
        </r>
      </text>
    </comment>
    <comment ref="M91" authorId="0" shapeId="0" xr:uid="{00000000-0006-0000-0600-00004F010000}">
      <text>
        <r>
          <rPr>
            <sz val="11"/>
            <rFont val="Calibri"/>
          </rPr>
          <t>The vCenter Server must use secure Lightweight Directory Access Protocol (LDAPS) when adding an LDAP identity source.</t>
        </r>
      </text>
    </comment>
    <comment ref="N91" authorId="0" shapeId="0" xr:uid="{00000000-0006-0000-0600-000050010000}">
      <text>
        <r>
          <rPr>
            <sz val="11"/>
            <rFont val="Calibri"/>
          </rPr>
          <t>The ESXi host Secure Shell (SSH) daemon must use FIPS 140-2 validated cryptographic modules to protect the confidentiality of remote access sessions.</t>
        </r>
      </text>
    </comment>
    <comment ref="O91" authorId="0" shapeId="0" xr:uid="{00000000-0006-0000-0600-000051010000}">
      <text>
        <r>
          <rPr>
            <sz val="11"/>
            <rFont val="Calibri"/>
          </rPr>
          <t>ESXi hosts using Host Profiles and/or Auto Deploy must use the vSphere Authentication Proxy to protect passwords when adding themselves to Active Directory.</t>
        </r>
      </text>
    </comment>
    <comment ref="P91" authorId="0" shapeId="0" xr:uid="{00000000-0006-0000-0600-000052010000}">
      <text>
        <r>
          <rPr>
            <sz val="11"/>
            <rFont val="Calibri"/>
          </rPr>
          <t>The ESXi host must exclusively enable Transport Layer Security (TLS) 1.2 for all endpoints.</t>
        </r>
      </text>
    </comment>
    <comment ref="Q91" authorId="0" shapeId="0" xr:uid="{00000000-0006-0000-0600-000053010000}">
      <text>
        <r>
          <rPr>
            <sz val="11"/>
            <rFont val="Calibri"/>
          </rPr>
          <t>The ESXi host must use DOD-approved certificates.</t>
        </r>
      </text>
    </comment>
    <comment ref="R91" authorId="0" shapeId="0" xr:uid="{00000000-0006-0000-0600-000054010000}">
      <text>
        <r>
          <rPr>
            <sz val="11"/>
            <rFont val="Calibri"/>
          </rPr>
          <t>The ESXi host must enable strict x509 verification for SSL syslog endpoints.</t>
        </r>
      </text>
    </comment>
    <comment ref="S91" authorId="0" shapeId="0" xr:uid="{00000000-0006-0000-0600-000055010000}">
      <text>
        <r>
          <rPr>
            <sz val="11"/>
            <rFont val="Calibri"/>
          </rPr>
          <t>The ESXi host must verify certificates for SSL syslog endpoints.</t>
        </r>
      </text>
    </comment>
    <comment ref="T91" authorId="0" shapeId="0" xr:uid="{00000000-0006-0000-0600-000056010000}">
      <text>
        <r>
          <rPr>
            <sz val="11"/>
            <rFont val="Calibri"/>
          </rPr>
          <t>The ESXi host rhttpproxy daemon must use FIPS 140-2 validated cryptographic modules to protect the confidentiality of remote access sessions.</t>
        </r>
      </text>
    </comment>
    <comment ref="U91" authorId="0" shapeId="0" xr:uid="{00000000-0006-0000-0600-000057010000}">
      <text>
        <r>
          <rPr>
            <sz val="11"/>
            <rFont val="Calibri"/>
          </rPr>
          <t>The ESXi host SSH daemon must be configured to only use FIPS 140-2 validated ciphers.</t>
        </r>
      </text>
    </comment>
    <comment ref="V91" authorId="0" shapeId="0" xr:uid="{00000000-0006-0000-0600-000058010000}">
      <text>
        <r>
          <rPr>
            <sz val="11"/>
            <rFont val="Calibri"/>
          </rPr>
          <t>Encryption must be enabled for vMotion on the virtual machine (VM).</t>
        </r>
      </text>
    </comment>
    <comment ref="W91" authorId="0" shapeId="0" xr:uid="{00000000-0006-0000-0600-000059010000}">
      <text>
        <r>
          <rPr>
            <sz val="11"/>
            <rFont val="Calibri"/>
          </rPr>
          <t>Encryption must be enabled for Fault Tolerance on the virtual machine (VM).</t>
        </r>
      </text>
    </comment>
    <comment ref="X91" authorId="0" shapeId="0" xr:uid="{00000000-0006-0000-0600-00005A010000}">
      <text>
        <r>
          <rPr>
            <sz val="11"/>
            <rFont val="Calibri"/>
          </rPr>
          <t>The Photon operating system must configure sshd to use approved encryption algorithms.</t>
        </r>
      </text>
    </comment>
    <comment ref="Y91" authorId="0" shapeId="0" xr:uid="{00000000-0006-0000-0600-00005B010000}">
      <text>
        <r>
          <rPr>
            <sz val="11"/>
            <rFont val="Calibri"/>
          </rPr>
          <t>The Photon operating system must configure sshd to use FIPS 140-2 ciphers.</t>
        </r>
      </text>
    </comment>
    <comment ref="Z91" authorId="0" shapeId="0" xr:uid="{00000000-0006-0000-0600-00005C01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AA91" authorId="0" shapeId="0" xr:uid="{00000000-0006-0000-0600-00005D010000}">
      <text>
        <r>
          <rPr>
            <sz val="11"/>
            <rFont val="Calibri"/>
          </rPr>
          <t>VMware Postgres must be configured to use Transport Layer Security (TLS).</t>
        </r>
      </text>
    </comment>
    <comment ref="AB91" authorId="0" shapeId="0" xr:uid="{00000000-0006-0000-0600-00005E010000}">
      <text>
        <r>
          <rPr>
            <sz val="11"/>
            <rFont val="Calibri"/>
          </rPr>
          <t>VMware Postgres must use FIPS 140-2 approved Transport Layer Security (TLS) ciphers.</t>
        </r>
      </text>
    </comment>
    <comment ref="AC91" authorId="0" shapeId="0" xr:uid="{00000000-0006-0000-0600-00005F010000}">
      <text>
        <r>
          <rPr>
            <sz val="11"/>
            <rFont val="Calibri"/>
          </rPr>
          <t>Performance Charts must set the secure flag for cookies.</t>
        </r>
      </text>
    </comment>
    <comment ref="AD91" authorId="0" shapeId="0" xr:uid="{00000000-0006-0000-0600-000060010000}">
      <text>
        <r>
          <rPr>
            <sz val="11"/>
            <rFont val="Calibri"/>
          </rPr>
          <t>VAMI must be configured with FIPS 140-2 compliant ciphers for HTTPS connections.</t>
        </r>
      </text>
    </comment>
    <comment ref="AE91" authorId="0" shapeId="0" xr:uid="{00000000-0006-0000-0600-000061010000}">
      <text>
        <r>
          <rPr>
            <sz val="11"/>
            <rFont val="Calibri"/>
          </rPr>
          <t>VAMI must use cryptography to protect the integrity of remote sessions.</t>
        </r>
      </text>
    </comment>
    <comment ref="AF91" authorId="0" shapeId="0" xr:uid="{00000000-0006-0000-0600-000062010000}">
      <text>
        <r>
          <rPr>
            <sz val="11"/>
            <rFont val="Calibri"/>
          </rPr>
          <t>VAMI must implement Transport Layer Security (TLS) 1.2 exclusively.</t>
        </r>
      </text>
    </comment>
    <comment ref="AG91" authorId="0" shapeId="0" xr:uid="{00000000-0006-0000-0600-000063010000}">
      <text>
        <r>
          <rPr>
            <sz val="11"/>
            <rFont val="Calibri"/>
          </rPr>
          <t>VAMI must force clients to select the most secure cipher.</t>
        </r>
      </text>
    </comment>
    <comment ref="AH91" authorId="0" shapeId="0" xr:uid="{00000000-0006-0000-0600-000064010000}">
      <text>
        <r>
          <rPr>
            <sz val="11"/>
            <rFont val="Calibri"/>
          </rPr>
          <t>VAMI must disable client-initiated Transport Layer Security (TLS) renegotiation.</t>
        </r>
      </text>
    </comment>
    <comment ref="AI91" authorId="0" shapeId="0" xr:uid="{00000000-0006-0000-0600-000065010000}">
      <text>
        <r>
          <rPr>
            <sz val="11"/>
            <rFont val="Calibri"/>
          </rPr>
          <t>VAMI must enable FIPS mode.</t>
        </r>
      </text>
    </comment>
    <comment ref="AJ91" authorId="0" shapeId="0" xr:uid="{00000000-0006-0000-0600-000066010000}">
      <text>
        <r>
          <rPr>
            <sz val="11"/>
            <rFont val="Calibri"/>
          </rPr>
          <t>ESX Agent Manager must set the secure flag for cookies.</t>
        </r>
      </text>
    </comment>
    <comment ref="AK91" authorId="0" shapeId="0" xr:uid="{00000000-0006-0000-0600-000067010000}">
      <text>
        <r>
          <rPr>
            <sz val="11"/>
            <rFont val="Calibri"/>
          </rPr>
          <t>Lookup Service must set the secure flag for cookies.</t>
        </r>
      </text>
    </comment>
    <comment ref="AL91" authorId="0" shapeId="0" xr:uid="{00000000-0006-0000-0600-000068010000}">
      <text>
        <r>
          <rPr>
            <sz val="11"/>
            <rFont val="Calibri"/>
          </rPr>
          <t>Envoy must be configured to operate in FIPS mode.</t>
        </r>
      </text>
    </comment>
    <comment ref="AM91" authorId="0" shapeId="0" xr:uid="{00000000-0006-0000-0600-000069010000}">
      <text>
        <r>
          <rPr>
            <sz val="11"/>
            <rFont val="Calibri"/>
          </rPr>
          <t>Envoy must use only Transport Layer Security (TLS) 1.2 for the protection of client connections.</t>
        </r>
      </text>
    </comment>
    <comment ref="AN91" authorId="0" shapeId="0" xr:uid="{00000000-0006-0000-0600-00006A010000}">
      <text>
        <r>
          <rPr>
            <sz val="11"/>
            <rFont val="Calibri"/>
          </rPr>
          <t>Envoy must exclusively use the HTTPS protocol for client connections.</t>
        </r>
      </text>
    </comment>
    <comment ref="AO91" authorId="0" shapeId="0" xr:uid="{00000000-0006-0000-0600-00006B010000}">
      <text>
        <r>
          <rPr>
            <sz val="11"/>
            <rFont val="Calibri"/>
          </rPr>
          <t>The Security Token Service must set the secure flag for cookies.</t>
        </r>
      </text>
    </comment>
    <comment ref="AP91" authorId="0" shapeId="0" xr:uid="{00000000-0006-0000-0600-00006C010000}">
      <text>
        <r>
          <rPr>
            <sz val="11"/>
            <rFont val="Calibri"/>
          </rPr>
          <t>vSphere UI must set the secure flag for cookies.</t>
        </r>
      </text>
    </comment>
    <comment ref="J93" authorId="0" shapeId="0" xr:uid="{00000000-0006-0000-0600-00006D010000}">
      <text>
        <r>
          <rPr>
            <sz val="11"/>
            <rFont val="Calibri"/>
          </rPr>
          <t>The vCenter Server must have new Key Encryption Keys (KEKs) reissued at regular intervals for vSAN encrypted datastore(s).</t>
        </r>
      </text>
    </comment>
    <comment ref="K93" authorId="0" shapeId="0" xr:uid="{00000000-0006-0000-0600-00006E010000}">
      <text>
        <r>
          <rPr>
            <sz val="11"/>
            <rFont val="Calibri"/>
          </rPr>
          <t>vCenter Native Key Providers must be backed up with a strong password.</t>
        </r>
      </text>
    </comment>
    <comment ref="L93" authorId="0" shapeId="0" xr:uid="{00000000-0006-0000-0600-00006F010000}">
      <text>
        <r>
          <rPr>
            <sz val="11"/>
            <rFont val="Calibri"/>
          </rPr>
          <t>The ESXi host must enable volatile key destruction.</t>
        </r>
      </text>
    </comment>
    <comment ref="M93" authorId="0" shapeId="0" xr:uid="{00000000-0006-0000-0600-000070010000}">
      <text>
        <r>
          <rPr>
            <sz val="11"/>
            <rFont val="Calibri"/>
          </rPr>
          <t>VMware Postgres must enforce authorized access to all public key infrastructure (PKI) private keys.</t>
        </r>
      </text>
    </comment>
    <comment ref="N93" authorId="0" shapeId="0" xr:uid="{00000000-0006-0000-0600-000071010000}">
      <text>
        <r>
          <rPr>
            <sz val="11"/>
            <rFont val="Calibri"/>
          </rPr>
          <t>VAMI must protect the keystore from unauthorized access.</t>
        </r>
      </text>
    </comment>
    <comment ref="O93" authorId="0" shapeId="0" xr:uid="{00000000-0006-0000-0600-000072010000}">
      <text>
        <r>
          <rPr>
            <sz val="11"/>
            <rFont val="Calibri"/>
          </rPr>
          <t>The Envoy private key file must be protected from unauthorized access.</t>
        </r>
      </text>
    </comment>
    <comment ref="J94" authorId="0" shapeId="0" xr:uid="{00000000-0006-0000-0600-000073010000}">
      <text>
        <r>
          <rPr>
            <sz val="11"/>
            <rFont val="Calibri"/>
          </rPr>
          <t>The vCenter Server must use TLS 1.2, at a minimum, to protect the confidentiality of sensitive data during electronic dissemination using remote access.</t>
        </r>
      </text>
    </comment>
    <comment ref="K94" authorId="0" shapeId="0" xr:uid="{00000000-0006-0000-0600-000074010000}">
      <text>
        <r>
          <rPr>
            <sz val="11"/>
            <rFont val="Calibri"/>
          </rPr>
          <t>The vCenter Server must enable FIPS-validated cryptography.</t>
        </r>
      </text>
    </comment>
    <comment ref="L94" authorId="0" shapeId="0" xr:uid="{00000000-0006-0000-0600-000075010000}">
      <text>
        <r>
          <rPr>
            <sz val="11"/>
            <rFont val="Calibri"/>
          </rPr>
          <t>The vCenter Server must have new Key Encryption Keys (KEKs) reissued at regular intervals for vSAN encrypted datastore(s).</t>
        </r>
      </text>
    </comment>
    <comment ref="M94" authorId="0" shapeId="0" xr:uid="{00000000-0006-0000-0600-000076010000}">
      <text>
        <r>
          <rPr>
            <sz val="11"/>
            <rFont val="Calibri"/>
          </rPr>
          <t>The ESXi host Secure Shell (SSH) daemon must use FIPS 140-2 validated cryptographic modules to protect the confidentiality of remote access sessions.</t>
        </r>
      </text>
    </comment>
    <comment ref="N94" authorId="0" shapeId="0" xr:uid="{00000000-0006-0000-0600-000077010000}">
      <text>
        <r>
          <rPr>
            <sz val="11"/>
            <rFont val="Calibri"/>
          </rPr>
          <t>The ESXi host must exclusively enable Transport Layer Security (TLS) 1.2 for all endpoints.</t>
        </r>
      </text>
    </comment>
    <comment ref="O94" authorId="0" shapeId="0" xr:uid="{00000000-0006-0000-0600-000078010000}">
      <text>
        <r>
          <rPr>
            <sz val="11"/>
            <rFont val="Calibri"/>
          </rPr>
          <t>The ESXi host rhttpproxy daemon must use FIPS 140-2 validated cryptographic modules to protect the confidentiality of remote access sessions.</t>
        </r>
      </text>
    </comment>
    <comment ref="P94" authorId="0" shapeId="0" xr:uid="{00000000-0006-0000-0600-000079010000}">
      <text>
        <r>
          <rPr>
            <sz val="11"/>
            <rFont val="Calibri"/>
          </rPr>
          <t>The ESXi host must require TPM-based configuration encryption.</t>
        </r>
      </text>
    </comment>
    <comment ref="Q94" authorId="0" shapeId="0" xr:uid="{00000000-0006-0000-0600-00007A010000}">
      <text>
        <r>
          <rPr>
            <sz val="11"/>
            <rFont val="Calibri"/>
          </rPr>
          <t>The ESXi host SSH daemon must be configured to only use FIPS 140-2 validated ciphers.</t>
        </r>
      </text>
    </comment>
    <comment ref="R94" authorId="0" shapeId="0" xr:uid="{00000000-0006-0000-0600-00007B010000}">
      <text>
        <r>
          <rPr>
            <sz val="11"/>
            <rFont val="Calibri"/>
          </rPr>
          <t>The Photon operating system must configure sshd to use approved encryption algorithms.</t>
        </r>
      </text>
    </comment>
    <comment ref="S94" authorId="0" shapeId="0" xr:uid="{00000000-0006-0000-0600-00007C010000}">
      <text>
        <r>
          <rPr>
            <sz val="11"/>
            <rFont val="Calibri"/>
          </rPr>
          <t>The Photon operating system must store only encrypted representations of passwords.</t>
        </r>
      </text>
    </comment>
    <comment ref="T94" authorId="0" shapeId="0" xr:uid="{00000000-0006-0000-0600-00007D010000}">
      <text>
        <r>
          <rPr>
            <sz val="11"/>
            <rFont val="Calibri"/>
          </rPr>
          <t>The Photon operating system must configure sshd to use FIPS 140-2 ciphers.</t>
        </r>
      </text>
    </comment>
    <comment ref="U94" authorId="0" shapeId="0" xr:uid="{00000000-0006-0000-0600-00007E010000}">
      <text>
        <r>
          <rPr>
            <sz val="11"/>
            <rFont val="Calibri"/>
          </rPr>
          <t>The Photon operating system must store only encrypted representations of passwords.</t>
        </r>
      </text>
    </comment>
    <comment ref="V94" authorId="0" shapeId="0" xr:uid="{00000000-0006-0000-0600-00007F01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W94" authorId="0" shapeId="0" xr:uid="{00000000-0006-0000-0600-000080010000}">
      <text>
        <r>
          <rPr>
            <sz val="11"/>
            <rFont val="Calibri"/>
          </rPr>
          <t xml:space="preserve">The vPostgres database must use </t>
        </r>
        <r>
          <rPr>
            <sz val="11"/>
            <color rgb="FF000000"/>
            <rFont val="Calibri"/>
          </rPr>
          <t>"</t>
        </r>
        <r>
          <rPr>
            <b/>
            <sz val="11"/>
            <color rgb="FF000000"/>
            <rFont val="Calibri"/>
          </rPr>
          <t>md5</t>
        </r>
        <r>
          <rPr>
            <sz val="11"/>
            <color rgb="FF000000"/>
            <rFont val="Calibri"/>
          </rPr>
          <t>"</t>
        </r>
        <r>
          <rPr>
            <sz val="11"/>
            <color rgb="FF000000"/>
            <rFont val="Calibri"/>
          </rPr>
          <t xml:space="preserve"> for authentication.</t>
        </r>
      </text>
    </comment>
    <comment ref="X94" authorId="0" shapeId="0" xr:uid="{00000000-0006-0000-0600-000081010000}">
      <text>
        <r>
          <rPr>
            <sz val="11"/>
            <rFont val="Calibri"/>
          </rPr>
          <t>VMware Postgres must use FIPS 140-2 approved Transport Layer Security (TLS) ciphers.</t>
        </r>
      </text>
    </comment>
    <comment ref="Y94" authorId="0" shapeId="0" xr:uid="{00000000-0006-0000-0600-000082010000}">
      <text>
        <r>
          <rPr>
            <sz val="11"/>
            <rFont val="Calibri"/>
          </rPr>
          <t>VAMI must be configured with FIPS 140-2 compliant ciphers for HTTPS connections.</t>
        </r>
      </text>
    </comment>
    <comment ref="Z94" authorId="0" shapeId="0" xr:uid="{00000000-0006-0000-0600-000083010000}">
      <text>
        <r>
          <rPr>
            <sz val="11"/>
            <rFont val="Calibri"/>
          </rPr>
          <t>VAMI must implement Transport Layer Security (TLS) 1.2 exclusively.</t>
        </r>
      </text>
    </comment>
    <comment ref="AA94" authorId="0" shapeId="0" xr:uid="{00000000-0006-0000-0600-000084010000}">
      <text>
        <r>
          <rPr>
            <sz val="11"/>
            <rFont val="Calibri"/>
          </rPr>
          <t>VAMI must force clients to select the most secure cipher.</t>
        </r>
      </text>
    </comment>
    <comment ref="AB94" authorId="0" shapeId="0" xr:uid="{00000000-0006-0000-0600-000085010000}">
      <text>
        <r>
          <rPr>
            <sz val="11"/>
            <rFont val="Calibri"/>
          </rPr>
          <t>VAMI must disable client-initiated Transport Layer Security (TLS) renegotiation.</t>
        </r>
      </text>
    </comment>
    <comment ref="AC94" authorId="0" shapeId="0" xr:uid="{00000000-0006-0000-0600-000086010000}">
      <text>
        <r>
          <rPr>
            <sz val="11"/>
            <rFont val="Calibri"/>
          </rPr>
          <t>VAMI must enable FIPS mode.</t>
        </r>
      </text>
    </comment>
    <comment ref="AD94" authorId="0" shapeId="0" xr:uid="{00000000-0006-0000-0600-000087010000}">
      <text>
        <r>
          <rPr>
            <sz val="11"/>
            <rFont val="Calibri"/>
          </rPr>
          <t>Envoy must be configured to operate in FIPS mode.</t>
        </r>
      </text>
    </comment>
    <comment ref="AE94" authorId="0" shapeId="0" xr:uid="{00000000-0006-0000-0600-000088010000}">
      <text>
        <r>
          <rPr>
            <sz val="11"/>
            <rFont val="Calibri"/>
          </rPr>
          <t>Envoy must use only Transport Layer Security (TLS) 1.2 for the protection of client connections.</t>
        </r>
      </text>
    </comment>
    <comment ref="J97" authorId="0" shapeId="0" xr:uid="{00000000-0006-0000-0600-000089010000}">
      <text>
        <r>
          <rPr>
            <sz val="11"/>
            <rFont val="Calibri"/>
          </rPr>
          <t>The vCenter Server Machine Secure Sockets Layer (SSL) certificate must be issued by a DOD certificate authority.</t>
        </r>
      </text>
    </comment>
    <comment ref="K97" authorId="0" shapeId="0" xr:uid="{00000000-0006-0000-0600-00008A010000}">
      <text>
        <r>
          <rPr>
            <sz val="11"/>
            <rFont val="Calibri"/>
          </rPr>
          <t>The vCenter Server must have Mutual Challenge Handshake Authentication Protocol (CHAP) configured for vSAN Internet Small Computer System Interface (iSCSI) targets.</t>
        </r>
      </text>
    </comment>
    <comment ref="L97" authorId="0" shapeId="0" xr:uid="{00000000-0006-0000-0600-00008B010000}">
      <text>
        <r>
          <rPr>
            <sz val="11"/>
            <rFont val="Calibri"/>
          </rPr>
          <t>The ESXi host must enable bidirectional Challenge-Handshake Authentication Protocol (CHAP) authentication for Internet Small Computer Systems Interface (iSCSI) traffic.</t>
        </r>
      </text>
    </comment>
    <comment ref="M97" authorId="0" shapeId="0" xr:uid="{00000000-0006-0000-0600-00008C010000}">
      <text>
        <r>
          <rPr>
            <sz val="11"/>
            <rFont val="Calibri"/>
          </rPr>
          <t>The ESXi host must use DOD-approved certificates.</t>
        </r>
      </text>
    </comment>
    <comment ref="J99" authorId="0" shapeId="0" xr:uid="{00000000-0006-0000-0600-00008D010000}">
      <text>
        <r>
          <rPr>
            <sz val="11"/>
            <rFont val="Calibri"/>
          </rPr>
          <t>The ESXi Image Profile and vSphere Installation Bundle (VIB) acceptance levels must be verified.</t>
        </r>
      </text>
    </comment>
    <comment ref="K99" authorId="0" shapeId="0" xr:uid="{00000000-0006-0000-0600-00008E010000}">
      <text>
        <r>
          <rPr>
            <sz val="11"/>
            <rFont val="Calibri"/>
          </rPr>
          <t>The ESXi host must have all security patches and updates installed.</t>
        </r>
      </text>
    </comment>
    <comment ref="L99" authorId="0" shapeId="0" xr:uid="{00000000-0006-0000-0600-00008F010000}">
      <text>
        <r>
          <rPr>
            <sz val="11"/>
            <rFont val="Calibri"/>
          </rPr>
          <t>The Photon operating system must use an OpenSSH server version that does not support protocol 1.</t>
        </r>
      </text>
    </comment>
    <comment ref="M99" authorId="0" shapeId="0" xr:uid="{00000000-0006-0000-0600-000090010000}">
      <text>
        <r>
          <rPr>
            <sz val="11"/>
            <rFont val="Calibri"/>
          </rPr>
          <t>The Photon operating system package files must not be modified.</t>
        </r>
      </text>
    </comment>
    <comment ref="N99" authorId="0" shapeId="0" xr:uid="{00000000-0006-0000-0600-000091010000}">
      <text>
        <r>
          <rPr>
            <sz val="11"/>
            <rFont val="Calibri"/>
          </rPr>
          <t>The Photon operating system RPM package management tool must cryptographically verify the authenticity of all software packages during installation.</t>
        </r>
      </text>
    </comment>
    <comment ref="O99" authorId="0" shapeId="0" xr:uid="{00000000-0006-0000-0600-000092010000}">
      <text>
        <r>
          <rPr>
            <sz val="11"/>
            <rFont val="Calibri"/>
          </rPr>
          <t>The Photon operating system RPM package management tool must cryptographically verify the authenticity of all software packages during installation.</t>
        </r>
      </text>
    </comment>
    <comment ref="P99" authorId="0" shapeId="0" xr:uid="{00000000-0006-0000-0600-000093010000}">
      <text>
        <r>
          <rPr>
            <sz val="11"/>
            <rFont val="Calibri"/>
          </rPr>
          <t>The  Photon operating system YUM repository must cryptographically verify the authenticity of all software packages during installation.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vCenter Server must enforce the limit of three consecutive invalid login attempts by a user.</t>
        </r>
      </text>
    </comment>
    <comment ref="I89" authorId="0" shapeId="0" xr:uid="{00000000-0006-0000-0700-000028000000}">
      <text>
        <r>
          <rPr>
            <sz val="11"/>
            <rFont val="Calibri"/>
          </rPr>
          <t>The vCenter Server must uniquely identify and authenticate users or processes acting on behalf of users.</t>
        </r>
      </text>
    </comment>
    <comment ref="J89" authorId="0" shapeId="0" xr:uid="{00000000-0006-0000-0700-000002000000}">
      <text>
        <r>
          <rPr>
            <sz val="11"/>
            <rFont val="Calibri"/>
          </rPr>
          <t>The vCenter Server passwords must be at least 15 characters in length.</t>
        </r>
      </text>
    </comment>
    <comment ref="K89" authorId="0" shapeId="0" xr:uid="{00000000-0006-0000-0700-000003000000}">
      <text>
        <r>
          <rPr>
            <sz val="11"/>
            <rFont val="Calibri"/>
          </rPr>
          <t>The vCenter Server must prohibit password reuse for a minimum of five generations.</t>
        </r>
      </text>
    </comment>
    <comment ref="L89" authorId="0" shapeId="0" xr:uid="{00000000-0006-0000-0700-000004000000}">
      <text>
        <r>
          <rPr>
            <sz val="11"/>
            <rFont val="Calibri"/>
          </rPr>
          <t>The vCenter Server passwords must contain at least one uppercase character.</t>
        </r>
      </text>
    </comment>
    <comment ref="M89" authorId="0" shapeId="0" xr:uid="{00000000-0006-0000-0700-000005000000}">
      <text>
        <r>
          <rPr>
            <sz val="11"/>
            <rFont val="Calibri"/>
          </rPr>
          <t>The vCenter Server passwords must contain at least one lowercase character.</t>
        </r>
      </text>
    </comment>
    <comment ref="N89" authorId="0" shapeId="0" xr:uid="{00000000-0006-0000-0700-000006000000}">
      <text>
        <r>
          <rPr>
            <sz val="11"/>
            <rFont val="Calibri"/>
          </rPr>
          <t>The vCenter Server passwords must contain at least one numeric character.</t>
        </r>
      </text>
    </comment>
    <comment ref="O89" authorId="0" shapeId="0" xr:uid="{00000000-0006-0000-0700-000007000000}">
      <text>
        <r>
          <rPr>
            <sz val="11"/>
            <rFont val="Calibri"/>
          </rPr>
          <t>The vCenter Server passwords must contain at least one special character.</t>
        </r>
      </text>
    </comment>
    <comment ref="P89" authorId="0" shapeId="0" xr:uid="{00000000-0006-0000-0700-000008000000}">
      <text>
        <r>
          <rPr>
            <sz val="11"/>
            <rFont val="Calibri"/>
          </rPr>
          <t>The vCenter Server must enforce a 60-day maximum password lifetime restriction.</t>
        </r>
      </text>
    </comment>
    <comment ref="Q89" authorId="0" shapeId="0" xr:uid="{00000000-0006-0000-0700-000009000000}">
      <text>
        <r>
          <rPr>
            <sz val="11"/>
            <rFont val="Calibri"/>
          </rPr>
          <t>The vCenter Server must set the interval for counting failed login attempts to at least 15 minutes.</t>
        </r>
      </text>
    </comment>
    <comment ref="R89" authorId="0" shapeId="0" xr:uid="{00000000-0006-0000-0700-00000A000000}">
      <text>
        <r>
          <rPr>
            <sz val="11"/>
            <rFont val="Calibri"/>
          </rPr>
          <t>The vCenter Server must require an administrator to unlock an account locked due to excessive login failures.</t>
        </r>
      </text>
    </comment>
    <comment ref="S89" authorId="0" shapeId="0" xr:uid="{00000000-0006-0000-0700-00000B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T89" authorId="0" shapeId="0" xr:uid="{00000000-0006-0000-0700-00000C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U89" authorId="0" shapeId="0" xr:uid="{00000000-0006-0000-0700-00000D000000}">
      <text>
        <r>
          <rPr>
            <sz val="11"/>
            <rFont val="Calibri"/>
          </rPr>
          <t>The vCenter Server must use unique service accounts when applications connect to vCenter.</t>
        </r>
      </text>
    </comment>
    <comment ref="V89" authorId="0" shapeId="0" xr:uid="{00000000-0006-0000-0700-00000E000000}">
      <text>
        <r>
          <rPr>
            <sz val="11"/>
            <rFont val="Calibri"/>
          </rPr>
          <t>The ESXi host must verify the DCUI.Access list.</t>
        </r>
      </text>
    </comment>
    <comment ref="W89" authorId="0" shapeId="0" xr:uid="{00000000-0006-0000-0700-00000F000000}">
      <text>
        <r>
          <rPr>
            <sz val="11"/>
            <rFont val="Calibri"/>
          </rPr>
          <t>The ESXi host must verify the exception users list for lockdown mode.</t>
        </r>
      </text>
    </comment>
    <comment ref="X89" authorId="0" shapeId="0" xr:uid="{00000000-0006-0000-0700-000010000000}">
      <text>
        <r>
          <rPr>
            <sz val="11"/>
            <rFont val="Calibri"/>
          </rPr>
          <t>The ESXi host must enforce the limit of three consecutive invalid logon attempts by a user.</t>
        </r>
      </text>
    </comment>
    <comment ref="Y89" authorId="0" shapeId="0" xr:uid="{00000000-0006-0000-0700-000011000000}">
      <text>
        <r>
          <rPr>
            <sz val="11"/>
            <rFont val="Calibri"/>
          </rPr>
          <t>The ESXi host must enforce an unlock timeout of 15 minutes after a user account is locked out.</t>
        </r>
      </text>
    </comment>
    <comment ref="Z89" authorId="0" shapeId="0" xr:uid="{00000000-0006-0000-0700-000012000000}">
      <text>
        <r>
          <rPr>
            <sz val="11"/>
            <rFont val="Calibri"/>
          </rPr>
          <t>The ESXi host must be configured with a sufficiently complex password policy.</t>
        </r>
      </text>
    </comment>
    <comment ref="AA89" authorId="0" shapeId="0" xr:uid="{00000000-0006-0000-0700-000013000000}">
      <text>
        <r>
          <rPr>
            <sz val="11"/>
            <rFont val="Calibri"/>
          </rPr>
          <t>The ESXi host must prohibit the reuse of passwords within five iterations.</t>
        </r>
      </text>
    </comment>
    <comment ref="AB89" authorId="0" shapeId="0" xr:uid="{00000000-0006-0000-0700-000014000000}">
      <text>
        <r>
          <rPr>
            <sz val="11"/>
            <rFont val="Calibri"/>
          </rPr>
          <t>The ESXi host must use Active Directory for local user authentication.</t>
        </r>
      </text>
    </comment>
    <comment ref="AC89" authorId="0" shapeId="0" xr:uid="{00000000-0006-0000-0700-000015000000}">
      <text>
        <r>
          <rPr>
            <sz val="11"/>
            <rFont val="Calibri"/>
          </rPr>
          <t>The ESXi host must be configured with an appropriate maximum password age.</t>
        </r>
      </text>
    </comment>
    <comment ref="AD89" authorId="0" shapeId="0" xr:uid="{00000000-0006-0000-0700-000016000000}">
      <text>
        <r>
          <rPr>
            <sz val="11"/>
            <rFont val="Calibri"/>
          </rPr>
          <t>The Photon operating system must automatically lock an account when three unsuccessful logon attempts occur.</t>
        </r>
      </text>
    </comment>
    <comment ref="AE89" authorId="0" shapeId="0" xr:uid="{00000000-0006-0000-0700-000017000000}">
      <text>
        <r>
          <rPr>
            <sz val="11"/>
            <rFont val="Calibri"/>
          </rPr>
          <t>The Photon operating system must enforce password complexity by requiring that at least one uppercase character be used.</t>
        </r>
      </text>
    </comment>
    <comment ref="AF89" authorId="0" shapeId="0" xr:uid="{00000000-0006-0000-0700-000018000000}">
      <text>
        <r>
          <rPr>
            <sz val="11"/>
            <rFont val="Calibri"/>
          </rPr>
          <t>The Photon operating system must enforce password complexity by requiring that at least one lowercase character be used.</t>
        </r>
      </text>
    </comment>
    <comment ref="AG89" authorId="0" shapeId="0" xr:uid="{00000000-0006-0000-0700-000019000000}">
      <text>
        <r>
          <rPr>
            <sz val="11"/>
            <rFont val="Calibri"/>
          </rPr>
          <t>The Photon operating system must enforce password complexity by requiring that at least one numeric character be used.</t>
        </r>
      </text>
    </comment>
    <comment ref="AH89" authorId="0" shapeId="0" xr:uid="{00000000-0006-0000-0700-00001A000000}">
      <text>
        <r>
          <rPr>
            <sz val="11"/>
            <rFont val="Calibri"/>
          </rPr>
          <t>The Photon operating system must require that new passwords are at least four characters different from the old password.</t>
        </r>
      </text>
    </comment>
    <comment ref="AI89" authorId="0" shapeId="0" xr:uid="{00000000-0006-0000-0700-00001B000000}">
      <text>
        <r>
          <rPr>
            <sz val="11"/>
            <rFont val="Calibri"/>
          </rPr>
          <t>The Photon operating system must store only encrypted representations of passwords.</t>
        </r>
      </text>
    </comment>
    <comment ref="AJ89" authorId="0" shapeId="0" xr:uid="{00000000-0006-0000-0700-00001C000000}">
      <text>
        <r>
          <rPr>
            <sz val="11"/>
            <rFont val="Calibri"/>
          </rPr>
          <t>The Photon operating system must be configured so that passwords for new users are restricted to a 24-hour minimum lifetime.</t>
        </r>
      </text>
    </comment>
    <comment ref="AK89" authorId="0" shapeId="0" xr:uid="{00000000-0006-0000-0700-00001D000000}">
      <text>
        <r>
          <rPr>
            <sz val="11"/>
            <rFont val="Calibri"/>
          </rPr>
          <t>The Photon operating system must be configured so that passwords for new users are restricted to a 90-day maximum lifetime.</t>
        </r>
      </text>
    </comment>
    <comment ref="AL89" authorId="0" shapeId="0" xr:uid="{00000000-0006-0000-0700-00001E000000}">
      <text>
        <r>
          <rPr>
            <sz val="11"/>
            <rFont val="Calibri"/>
          </rPr>
          <t>The Photon operating system must prohibit password reuse for a minimum of five generations.</t>
        </r>
      </text>
    </comment>
    <comment ref="AM89" authorId="0" shapeId="0" xr:uid="{00000000-0006-0000-0700-00001F000000}">
      <text>
        <r>
          <rPr>
            <sz val="11"/>
            <rFont val="Calibri"/>
          </rPr>
          <t>The Photon operating system must enforce a minimum eight-character password length.</t>
        </r>
      </text>
    </comment>
    <comment ref="AN89" authorId="0" shapeId="0" xr:uid="{00000000-0006-0000-0700-000020000000}">
      <text>
        <r>
          <rPr>
            <sz val="11"/>
            <rFont val="Calibri"/>
          </rPr>
          <t>The Photon operating system must not have duplicate User IDs (UIDs).</t>
        </r>
      </text>
    </comment>
    <comment ref="AO89" authorId="0" shapeId="0" xr:uid="{00000000-0006-0000-0700-000021000000}">
      <text>
        <r>
          <rPr>
            <sz val="11"/>
            <rFont val="Calibri"/>
          </rPr>
          <t>The Photon operating system must disable new accounts immediately upon password expiration.</t>
        </r>
      </text>
    </comment>
    <comment ref="AP89" authorId="0" shapeId="0" xr:uid="{00000000-0006-0000-0700-000022000000}">
      <text>
        <r>
          <rPr>
            <sz val="11"/>
            <rFont val="Calibri"/>
          </rPr>
          <t>The Photon operating system must enforce password complexity by requiring that at least one special character be used.</t>
        </r>
      </text>
    </comment>
    <comment ref="AQ89" authorId="0" shapeId="0" xr:uid="{00000000-0006-0000-0700-000023000000}">
      <text>
        <r>
          <rPr>
            <sz val="11"/>
            <rFont val="Calibri"/>
          </rPr>
          <t xml:space="preserve">The Photon operating system must use the </t>
        </r>
        <r>
          <rPr>
            <sz val="11"/>
            <color rgb="FF000000"/>
            <rFont val="Calibri"/>
          </rPr>
          <t>"</t>
        </r>
        <r>
          <rPr>
            <b/>
            <sz val="11"/>
            <color rgb="FF000000"/>
            <rFont val="Calibri"/>
          </rPr>
          <t>pam_cracklib</t>
        </r>
        <r>
          <rPr>
            <sz val="11"/>
            <color rgb="FF000000"/>
            <rFont val="Calibri"/>
          </rPr>
          <t>"</t>
        </r>
        <r>
          <rPr>
            <sz val="11"/>
            <color rgb="FF000000"/>
            <rFont val="Calibri"/>
          </rPr>
          <t xml:space="preserve"> module.</t>
        </r>
      </text>
    </comment>
    <comment ref="AR89" authorId="0" shapeId="0" xr:uid="{00000000-0006-0000-0700-000024000000}">
      <text>
        <r>
          <rPr>
            <sz val="11"/>
            <rFont val="Calibri"/>
          </rPr>
          <t xml:space="preserve">The Photon operating system must set the </t>
        </r>
        <r>
          <rPr>
            <sz val="11"/>
            <color rgb="FF000000"/>
            <rFont val="Calibri"/>
          </rPr>
          <t>"</t>
        </r>
        <r>
          <rPr>
            <b/>
            <sz val="11"/>
            <color rgb="FF000000"/>
            <rFont val="Calibri"/>
          </rPr>
          <t>FAIL_DELAY</t>
        </r>
        <r>
          <rPr>
            <sz val="11"/>
            <color rgb="FF000000"/>
            <rFont val="Calibri"/>
          </rPr>
          <t>"</t>
        </r>
        <r>
          <rPr>
            <sz val="11"/>
            <color rgb="FF000000"/>
            <rFont val="Calibri"/>
          </rPr>
          <t xml:space="preserve"> parameter.</t>
        </r>
      </text>
    </comment>
    <comment ref="AS89" authorId="0" shapeId="0" xr:uid="{00000000-0006-0000-0700-000025000000}">
      <text>
        <r>
          <rPr>
            <sz val="11"/>
            <rFont val="Calibri"/>
          </rPr>
          <t>The Photon operating system must enforce a delay of at least four seconds between logon prompts following a failed logon attempt.</t>
        </r>
      </text>
    </comment>
    <comment ref="AT89" authorId="0" shapeId="0" xr:uid="{00000000-0006-0000-0700-000026000000}">
      <text>
        <r>
          <rPr>
            <sz val="11"/>
            <rFont val="Calibri"/>
          </rPr>
          <t>The Photon operating system must configure sshd to limit the number of allowed login attempts per connection.</t>
        </r>
      </text>
    </comment>
    <comment ref="AU89" authorId="0" shapeId="0" xr:uid="{00000000-0006-0000-0700-000027000000}">
      <text>
        <r>
          <rPr>
            <sz val="11"/>
            <rFont val="Calibri"/>
          </rPr>
          <t>The Photon operating system must enforce password complexity on the root account.</t>
        </r>
      </text>
    </comment>
    <comment ref="H91" authorId="0" shapeId="0" xr:uid="{00000000-0006-0000-0700-000029000000}">
      <text>
        <r>
          <rPr>
            <sz val="11"/>
            <rFont val="Calibri"/>
          </rPr>
          <t>The vCenter Server must uniquely identify and authenticate users or processes acting on behalf of users.</t>
        </r>
      </text>
    </comment>
    <comment ref="I91" authorId="0" shapeId="0" xr:uid="{00000000-0006-0000-0700-00002A000000}">
      <text>
        <r>
          <rPr>
            <sz val="11"/>
            <rFont val="Calibri"/>
          </rPr>
          <t>The vCenter Server must require multifactor authentication.</t>
        </r>
      </text>
    </comment>
    <comment ref="J91" authorId="0" shapeId="0" xr:uid="{00000000-0006-0000-0700-00002B000000}">
      <text>
        <r>
          <rPr>
            <sz val="11"/>
            <rFont val="Calibri"/>
          </rPr>
          <t>The vCenter Server must have Mutual Challenge Handshake Authentication Protocol (CHAP) configured for vSAN Internet Small Computer System Interface (iSCSI) targets.</t>
        </r>
      </text>
    </comment>
    <comment ref="K91" authorId="0" shapeId="0" xr:uid="{00000000-0006-0000-0700-00002C000000}">
      <text>
        <r>
          <rPr>
            <sz val="11"/>
            <rFont val="Calibri"/>
          </rPr>
          <t>The ESXi host Secure Shell (SSH) daemon must not allow authentication using an empty password.</t>
        </r>
      </text>
    </comment>
    <comment ref="L91" authorId="0" shapeId="0" xr:uid="{00000000-0006-0000-0700-00002D000000}">
      <text>
        <r>
          <rPr>
            <sz val="11"/>
            <rFont val="Calibri"/>
          </rPr>
          <t>The ESXi host must use Active Directory for local user authentication.</t>
        </r>
      </text>
    </comment>
    <comment ref="M91" authorId="0" shapeId="0" xr:uid="{00000000-0006-0000-0700-00002E000000}">
      <text>
        <r>
          <rPr>
            <sz val="11"/>
            <rFont val="Calibri"/>
          </rPr>
          <t>The ESXi host must enable bidirectional Challenge-Handshake Authentication Protocol (CHAP) authentication for Internet Small Computer Systems Interface (iSCSI) traffic.</t>
        </r>
      </text>
    </comment>
    <comment ref="N91" authorId="0" shapeId="0" xr:uid="{00000000-0006-0000-0700-00002F000000}">
      <text>
        <r>
          <rPr>
            <sz val="11"/>
            <rFont val="Calibri"/>
          </rPr>
          <t>The Photon operating system must configure sshd to disallow authentication with an empty password.</t>
        </r>
      </text>
    </comment>
    <comment ref="O91" authorId="0" shapeId="0" xr:uid="{00000000-0006-0000-0700-000030000000}">
      <text>
        <r>
          <rPr>
            <sz val="11"/>
            <rFont val="Calibri"/>
          </rPr>
          <t>VMware Postgres must require authentication on all connections.</t>
        </r>
      </text>
    </comment>
    <comment ref="P91" authorId="0" shapeId="0" xr:uid="{00000000-0006-0000-0700-000031000000}">
      <text>
        <r>
          <rPr>
            <sz val="11"/>
            <rFont val="Calibri"/>
          </rPr>
          <t xml:space="preserve">The vPostgres database must use </t>
        </r>
        <r>
          <rPr>
            <sz val="11"/>
            <color rgb="FF000000"/>
            <rFont val="Calibri"/>
          </rPr>
          <t>"</t>
        </r>
        <r>
          <rPr>
            <b/>
            <sz val="11"/>
            <color rgb="FF000000"/>
            <rFont val="Calibri"/>
          </rPr>
          <t>md5</t>
        </r>
        <r>
          <rPr>
            <sz val="11"/>
            <color rgb="FF000000"/>
            <rFont val="Calibri"/>
          </rPr>
          <t>"</t>
        </r>
        <r>
          <rPr>
            <sz val="11"/>
            <color rgb="FF000000"/>
            <rFont val="Calibri"/>
          </rPr>
          <t xml:space="preserve"> for authentication.</t>
        </r>
      </text>
    </comment>
    <comment ref="H92" authorId="0" shapeId="0" xr:uid="{00000000-0006-0000-0700-000032000000}">
      <text>
        <r>
          <rPr>
            <sz val="11"/>
            <rFont val="Calibri"/>
          </rPr>
          <t>The vCenter Server must require multifactor authentication.</t>
        </r>
      </text>
    </comment>
    <comment ref="I92" authorId="0" shapeId="0" xr:uid="{00000000-0006-0000-0700-000033000000}">
      <text>
        <r>
          <rPr>
            <sz val="11"/>
            <rFont val="Calibri"/>
          </rPr>
          <t>The vCenter Server must enable revocation checking for certificate-based authentication.</t>
        </r>
      </text>
    </comment>
    <comment ref="J92" authorId="0" shapeId="0" xr:uid="{00000000-0006-0000-0700-000034000000}">
      <text>
        <r>
          <rPr>
            <sz val="11"/>
            <rFont val="Calibri"/>
          </rPr>
          <t>The vCenter Server Machine Secure Sockets Layer (SSL) certificate must be issued by a DOD certificate authority.</t>
        </r>
      </text>
    </comment>
    <comment ref="K92" authorId="0" shapeId="0" xr:uid="{00000000-0006-0000-0700-000035000000}">
      <text>
        <r>
          <rPr>
            <sz val="11"/>
            <rFont val="Calibri"/>
          </rPr>
          <t>ESXi hosts using Host Profiles and/or Auto Deploy must use the vSphere Authentication Proxy to protect passwords when adding themselves to Active Directory.</t>
        </r>
      </text>
    </comment>
    <comment ref="L92" authorId="0" shapeId="0" xr:uid="{00000000-0006-0000-0700-000036000000}">
      <text>
        <r>
          <rPr>
            <sz val="11"/>
            <rFont val="Calibri"/>
          </rPr>
          <t>The ESXi host must use DOD-approved certificates.</t>
        </r>
      </text>
    </comment>
    <comment ref="M92" authorId="0" shapeId="0" xr:uid="{00000000-0006-0000-0700-000037000000}">
      <text>
        <r>
          <rPr>
            <sz val="11"/>
            <rFont val="Calibri"/>
          </rPr>
          <t>Performance Charts must protect cookies from cross-site scripting (XSS).</t>
        </r>
      </text>
    </comment>
    <comment ref="N92" authorId="0" shapeId="0" xr:uid="{00000000-0006-0000-0700-000038000000}">
      <text>
        <r>
          <rPr>
            <sz val="11"/>
            <rFont val="Calibri"/>
          </rPr>
          <t>ESX Agent Manager must protect cookies from cross-site scripting (XSS).</t>
        </r>
      </text>
    </comment>
    <comment ref="O92" authorId="0" shapeId="0" xr:uid="{00000000-0006-0000-0700-000039000000}">
      <text>
        <r>
          <rPr>
            <sz val="11"/>
            <rFont val="Calibri"/>
          </rPr>
          <t>Lookup Service must protect cookies from cross-site scripting (XSS).</t>
        </r>
      </text>
    </comment>
    <comment ref="P92" authorId="0" shapeId="0" xr:uid="{00000000-0006-0000-0700-00003A000000}">
      <text>
        <r>
          <rPr>
            <sz val="11"/>
            <rFont val="Calibri"/>
          </rPr>
          <t>The Security Token Service must protect cookies from cross-site scripting (XSS).</t>
        </r>
      </text>
    </comment>
    <comment ref="Q92" authorId="0" shapeId="0" xr:uid="{00000000-0006-0000-0700-00003B000000}">
      <text>
        <r>
          <rPr>
            <sz val="11"/>
            <rFont val="Calibri"/>
          </rPr>
          <t>vSphere UI must protect cookies from cross-site scripting (XSS).</t>
        </r>
      </text>
    </comment>
    <comment ref="H93" authorId="0" shapeId="0" xr:uid="{00000000-0006-0000-0700-00003C000000}">
      <text>
        <r>
          <rPr>
            <sz val="11"/>
            <rFont val="Calibri"/>
          </rPr>
          <t>The vCenter Server must terminate vSphere Client sessions after 10 minutes of inactivity.</t>
        </r>
      </text>
    </comment>
    <comment ref="I93" authorId="0" shapeId="0" xr:uid="{00000000-0006-0000-0700-00003D000000}">
      <text>
        <r>
          <rPr>
            <sz val="11"/>
            <rFont val="Calibri"/>
          </rPr>
          <t>The vCenter Server users must have the correct roles assigned.</t>
        </r>
      </text>
    </comment>
    <comment ref="J93" authorId="0" shapeId="0" xr:uid="{00000000-0006-0000-0700-00003E000000}">
      <text>
        <r>
          <rPr>
            <sz val="11"/>
            <rFont val="Calibri"/>
          </rPr>
          <t>The vCenter Server must restrict access to the default roles with cryptographic permissions.</t>
        </r>
      </text>
    </comment>
    <comment ref="K93" authorId="0" shapeId="0" xr:uid="{00000000-0006-0000-0700-00003F000000}">
      <text>
        <r>
          <rPr>
            <sz val="11"/>
            <rFont val="Calibri"/>
          </rPr>
          <t>The vCenter Server must restrict access to cryptographic permissions.</t>
        </r>
      </text>
    </comment>
    <comment ref="L93" authorId="0" shapeId="0" xr:uid="{00000000-0006-0000-0700-000040000000}">
      <text>
        <r>
          <rPr>
            <sz val="11"/>
            <rFont val="Calibri"/>
          </rPr>
          <t>The vCenter Server must use a limited privilege account when adding a Lightweight Directory Access Protocol (LDAP) identity source.</t>
        </r>
      </text>
    </comment>
    <comment ref="M93" authorId="0" shapeId="0" xr:uid="{00000000-0006-0000-0700-000041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N93" authorId="0" shapeId="0" xr:uid="{00000000-0006-0000-0700-000042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O93" authorId="0" shapeId="0" xr:uid="{00000000-0006-0000-0700-000043000000}">
      <text>
        <r>
          <rPr>
            <sz val="11"/>
            <rFont val="Calibri"/>
          </rPr>
          <t>Access to the ESXi host must be limited by enabling lockdown mode.</t>
        </r>
      </text>
    </comment>
    <comment ref="P93" authorId="0" shapeId="0" xr:uid="{00000000-0006-0000-0700-000044000000}">
      <text>
        <r>
          <rPr>
            <sz val="11"/>
            <rFont val="Calibri"/>
          </rPr>
          <t>The ESXi host Secure Shell (SSH) daemon must set a timeout count on idle sessions.</t>
        </r>
      </text>
    </comment>
    <comment ref="Q93" authorId="0" shapeId="0" xr:uid="{00000000-0006-0000-0700-000045000000}">
      <text>
        <r>
          <rPr>
            <sz val="11"/>
            <rFont val="Calibri"/>
          </rPr>
          <t>The ESXi host Secure Shell (SSH) daemon must set a timeout interval on idle sessions.</t>
        </r>
      </text>
    </comment>
    <comment ref="R93" authorId="0" shapeId="0" xr:uid="{00000000-0006-0000-0700-000046000000}">
      <text>
        <r>
          <rPr>
            <sz val="11"/>
            <rFont val="Calibri"/>
          </rPr>
          <t>Active Directory ESX Admin group membership must not be used when adding ESXi hosts to Active Directory.</t>
        </r>
      </text>
    </comment>
    <comment ref="S93" authorId="0" shapeId="0" xr:uid="{00000000-0006-0000-0700-000047000000}">
      <text>
        <r>
          <rPr>
            <sz val="11"/>
            <rFont val="Calibri"/>
          </rPr>
          <t>The ESXi host must set a timeout to automatically disable idle shell sessions after two minutes.</t>
        </r>
      </text>
    </comment>
    <comment ref="T93" authorId="0" shapeId="0" xr:uid="{00000000-0006-0000-0700-000048000000}">
      <text>
        <r>
          <rPr>
            <sz val="11"/>
            <rFont val="Calibri"/>
          </rPr>
          <t>The ESXi host must terminate shell services after 10 minutes.</t>
        </r>
      </text>
    </comment>
    <comment ref="U93" authorId="0" shapeId="0" xr:uid="{00000000-0006-0000-0700-000049000000}">
      <text>
        <r>
          <rPr>
            <sz val="11"/>
            <rFont val="Calibri"/>
          </rPr>
          <t>The ESXi host must log out of the console UI after two minutes.</t>
        </r>
      </text>
    </comment>
    <comment ref="V93" authorId="0" shapeId="0" xr:uid="{00000000-0006-0000-0700-00004A000000}">
      <text>
        <r>
          <rPr>
            <sz val="11"/>
            <rFont val="Calibri"/>
          </rPr>
          <t>The ESXi host must not provide root/administrator-level access to Common Information Model (CIM)-based hardware monitoring tools or other third-party applications.</t>
        </r>
      </text>
    </comment>
    <comment ref="W93" authorId="0" shapeId="0" xr:uid="{00000000-0006-0000-0700-00004B000000}">
      <text>
        <r>
          <rPr>
            <sz val="11"/>
            <rFont val="Calibri"/>
          </rPr>
          <t>The ESXi host must configure a session timeout for the vSphere API.</t>
        </r>
      </text>
    </comment>
    <comment ref="X93" authorId="0" shapeId="0" xr:uid="{00000000-0006-0000-0700-00004C000000}">
      <text>
        <r>
          <rPr>
            <sz val="11"/>
            <rFont val="Calibri"/>
          </rPr>
          <t>The ESXi Host Client must be configured with a session timeout.</t>
        </r>
      </text>
    </comment>
    <comment ref="Y93" authorId="0" shapeId="0" xr:uid="{00000000-0006-0000-0700-00004D000000}">
      <text>
        <r>
          <rPr>
            <sz val="11"/>
            <rFont val="Calibri"/>
          </rPr>
          <t>Console connection sharing must be limited on the virtual machine (VM).</t>
        </r>
      </text>
    </comment>
    <comment ref="Z93" authorId="0" shapeId="0" xr:uid="{00000000-0006-0000-0700-00004E000000}">
      <text>
        <r>
          <rPr>
            <sz val="11"/>
            <rFont val="Calibri"/>
          </rPr>
          <t>Unauthorized removal, connection, and modification of devices must be prevented on the virtual machine (VM).</t>
        </r>
      </text>
    </comment>
    <comment ref="AA93" authorId="0" shapeId="0" xr:uid="{00000000-0006-0000-0700-00004F000000}">
      <text>
        <r>
          <rPr>
            <sz val="11"/>
            <rFont val="Calibri"/>
          </rPr>
          <t>Use of the virtual machine (VM)  console must be minimized.</t>
        </r>
      </text>
    </comment>
    <comment ref="AB93" authorId="0" shapeId="0" xr:uid="{00000000-0006-0000-0700-000050000000}">
      <text>
        <r>
          <rPr>
            <sz val="11"/>
            <rFont val="Calibri"/>
          </rPr>
          <t>The virtual machine (VM) guest operating system must be locked when the last console connection is closed.</t>
        </r>
      </text>
    </comment>
    <comment ref="AC93" authorId="0" shapeId="0" xr:uid="{00000000-0006-0000-0700-000051000000}">
      <text>
        <r>
          <rPr>
            <sz val="11"/>
            <rFont val="Calibri"/>
          </rPr>
          <t>The Photon operating system must limit the number of concurrent sessions to 10 for all accounts and/or account types.</t>
        </r>
      </text>
    </comment>
    <comment ref="AD93" authorId="0" shapeId="0" xr:uid="{00000000-0006-0000-0700-000052000000}">
      <text>
        <r>
          <rPr>
            <sz val="11"/>
            <rFont val="Calibri"/>
          </rPr>
          <t>The Photon operating system must set a session inactivity timeout of 15 minutes or less.</t>
        </r>
      </text>
    </comment>
    <comment ref="AE93" authorId="0" shapeId="0" xr:uid="{00000000-0006-0000-0700-000053000000}">
      <text>
        <r>
          <rPr>
            <sz val="11"/>
            <rFont val="Calibri"/>
          </rPr>
          <t>The Photon operating system must configure sshd to disconnect idle Secure Shell (SSH) sessions.</t>
        </r>
      </text>
    </comment>
    <comment ref="AF93" authorId="0" shapeId="0" xr:uid="{00000000-0006-0000-0700-000054000000}">
      <text>
        <r>
          <rPr>
            <sz val="11"/>
            <rFont val="Calibri"/>
          </rPr>
          <t>The Photon operating system must configure sshd to disconnect idle Secure Shell (SSH) sessions.</t>
        </r>
      </text>
    </comment>
    <comment ref="AG93" authorId="0" shapeId="0" xr:uid="{00000000-0006-0000-0700-000055000000}">
      <text>
        <r>
          <rPr>
            <sz val="11"/>
            <rFont val="Calibri"/>
          </rPr>
          <t>The Photon operating system must require users to reauthenticate for privilege escalation.</t>
        </r>
      </text>
    </comment>
    <comment ref="AH93" authorId="0" shapeId="0" xr:uid="{00000000-0006-0000-0700-000056000000}">
      <text>
        <r>
          <rPr>
            <sz val="11"/>
            <rFont val="Calibri"/>
          </rPr>
          <t>VMware Postgres must limit modify privileges to authorized accounts.</t>
        </r>
      </text>
    </comment>
    <comment ref="AI93" authorId="0" shapeId="0" xr:uid="{00000000-0006-0000-0700-000057000000}">
      <text>
        <r>
          <rPr>
            <sz val="11"/>
            <rFont val="Calibri"/>
          </rPr>
          <t>VMware Postgres must not allow schema access to unauthorized accounts.</t>
        </r>
      </text>
    </comment>
    <comment ref="AJ93" authorId="0" shapeId="0" xr:uid="{00000000-0006-0000-0700-000058000000}">
      <text>
        <r>
          <rPr>
            <sz val="11"/>
            <rFont val="Calibri"/>
          </rPr>
          <t>Performance Charts must limit the amount of time that each Transport Control Protocol (TCP) connection is kept alive.</t>
        </r>
      </text>
    </comment>
    <comment ref="AK93" authorId="0" shapeId="0" xr:uid="{00000000-0006-0000-0700-000059000000}">
      <text>
        <r>
          <rPr>
            <sz val="11"/>
            <rFont val="Calibri"/>
          </rPr>
          <t>VAMI must be protected from being stopped by a nonprivileged user.</t>
        </r>
      </text>
    </comment>
    <comment ref="AL93" authorId="0" shapeId="0" xr:uid="{00000000-0006-0000-0700-00005A000000}">
      <text>
        <r>
          <rPr>
            <sz val="11"/>
            <rFont val="Calibri"/>
          </rPr>
          <t>ESX Agent Manager must limit the amount of time that each Transmission Control Protocol (TCP) connection is kept alive.</t>
        </r>
      </text>
    </comment>
    <comment ref="AM93" authorId="0" shapeId="0" xr:uid="{00000000-0006-0000-0700-00005B000000}">
      <text>
        <r>
          <rPr>
            <sz val="11"/>
            <rFont val="Calibri"/>
          </rPr>
          <t>Lookup Service must limit the amount of time that each Transport Control Protocol (TCP) connection is kept alive.</t>
        </r>
      </text>
    </comment>
    <comment ref="AN93" authorId="0" shapeId="0" xr:uid="{00000000-0006-0000-0700-00005C000000}">
      <text>
        <r>
          <rPr>
            <sz val="11"/>
            <rFont val="Calibri"/>
          </rPr>
          <t>Envoy must drop connections to disconnected clients.</t>
        </r>
      </text>
    </comment>
    <comment ref="AO93" authorId="0" shapeId="0" xr:uid="{00000000-0006-0000-0700-00005D000000}">
      <text>
        <r>
          <rPr>
            <sz val="11"/>
            <rFont val="Calibri"/>
          </rPr>
          <t>The Security Token Service must limit the amount of time that each Transmission Control Protocol (TCP) connection is kept alive.</t>
        </r>
      </text>
    </comment>
    <comment ref="AP93" authorId="0" shapeId="0" xr:uid="{00000000-0006-0000-0700-00005E000000}">
      <text>
        <r>
          <rPr>
            <sz val="11"/>
            <rFont val="Calibri"/>
          </rPr>
          <t>vSphere UI must limit the amount of time that each Transmission Control Protocol (TCP) connection is kept alive.</t>
        </r>
      </text>
    </comment>
    <comment ref="H110" authorId="0" shapeId="0" xr:uid="{00000000-0006-0000-0700-00005F000000}">
      <text>
        <r>
          <rPr>
            <sz val="11"/>
            <rFont val="Calibri"/>
          </rPr>
          <t>The vCenter Server must have new Key Encryption Keys (KEKs) reissued at regular intervals for vSAN encrypted datastore(s).</t>
        </r>
      </text>
    </comment>
    <comment ref="I110" authorId="0" shapeId="0" xr:uid="{00000000-0006-0000-0700-000060000000}">
      <text>
        <r>
          <rPr>
            <sz val="11"/>
            <rFont val="Calibri"/>
          </rPr>
          <t>vCenter Native Key Providers must be backed up with a strong password.</t>
        </r>
      </text>
    </comment>
    <comment ref="J110" authorId="0" shapeId="0" xr:uid="{00000000-0006-0000-0700-000061000000}">
      <text>
        <r>
          <rPr>
            <sz val="11"/>
            <rFont val="Calibri"/>
          </rPr>
          <t>The ESXi host must enable volatile key destruction.</t>
        </r>
      </text>
    </comment>
    <comment ref="K110" authorId="0" shapeId="0" xr:uid="{00000000-0006-0000-0700-000062000000}">
      <text>
        <r>
          <rPr>
            <sz val="11"/>
            <rFont val="Calibri"/>
          </rPr>
          <t>The ESXi host must require TPM-based configuration encryption.</t>
        </r>
      </text>
    </comment>
    <comment ref="L110" authorId="0" shapeId="0" xr:uid="{00000000-0006-0000-0700-000063000000}">
      <text>
        <r>
          <rPr>
            <sz val="11"/>
            <rFont val="Calibri"/>
          </rPr>
          <t>VMware Postgres must enforce authorized access to all public key infrastructure (PKI) private keys.</t>
        </r>
      </text>
    </comment>
    <comment ref="M110" authorId="0" shapeId="0" xr:uid="{00000000-0006-0000-0700-000064000000}">
      <text>
        <r>
          <rPr>
            <sz val="11"/>
            <rFont val="Calibri"/>
          </rPr>
          <t>VAMI must protect the keystore from unauthorized access.</t>
        </r>
      </text>
    </comment>
    <comment ref="N110" authorId="0" shapeId="0" xr:uid="{00000000-0006-0000-0700-000065000000}">
      <text>
        <r>
          <rPr>
            <sz val="11"/>
            <rFont val="Calibri"/>
          </rPr>
          <t>The Envoy private key file must be protected from unauthorized access.</t>
        </r>
      </text>
    </comment>
    <comment ref="H111" authorId="0" shapeId="0" xr:uid="{00000000-0006-0000-0700-000066000000}">
      <text>
        <r>
          <rPr>
            <sz val="11"/>
            <rFont val="Calibri"/>
          </rPr>
          <t>The vCenter Server must use TLS 1.2, at a minimum, to protect the confidentiality of sensitive data during electronic dissemination using remote access.</t>
        </r>
      </text>
    </comment>
    <comment ref="I111" authorId="0" shapeId="0" xr:uid="{00000000-0006-0000-0700-000067000000}">
      <text>
        <r>
          <rPr>
            <sz val="11"/>
            <rFont val="Calibri"/>
          </rPr>
          <t>The vCenter Server must enable FIPS-validated cryptography.</t>
        </r>
      </text>
    </comment>
    <comment ref="J111" authorId="0" shapeId="0" xr:uid="{00000000-0006-0000-0700-000068000000}">
      <text>
        <r>
          <rPr>
            <sz val="11"/>
            <rFont val="Calibri"/>
          </rPr>
          <t>The vCenter Server must use secure Lightweight Directory Access Protocol (LDAPS) when adding an LDAP identity source.</t>
        </r>
      </text>
    </comment>
    <comment ref="K111" authorId="0" shapeId="0" xr:uid="{00000000-0006-0000-0700-000069000000}">
      <text>
        <r>
          <rPr>
            <sz val="11"/>
            <rFont val="Calibri"/>
          </rPr>
          <t>The ESXi host Secure Shell (SSH) daemon must use FIPS 140-2 validated cryptographic modules to protect the confidentiality of remote access sessions.</t>
        </r>
      </text>
    </comment>
    <comment ref="L111" authorId="0" shapeId="0" xr:uid="{00000000-0006-0000-0700-00006A000000}">
      <text>
        <r>
          <rPr>
            <sz val="11"/>
            <rFont val="Calibri"/>
          </rPr>
          <t>The ESXi host must exclusively enable Transport Layer Security (TLS) 1.2 for all endpoints.</t>
        </r>
      </text>
    </comment>
    <comment ref="M111" authorId="0" shapeId="0" xr:uid="{00000000-0006-0000-0700-00006B000000}">
      <text>
        <r>
          <rPr>
            <sz val="11"/>
            <rFont val="Calibri"/>
          </rPr>
          <t>The ESXi host must enable strict x509 verification for SSL syslog endpoints.</t>
        </r>
      </text>
    </comment>
    <comment ref="N111" authorId="0" shapeId="0" xr:uid="{00000000-0006-0000-0700-00006C000000}">
      <text>
        <r>
          <rPr>
            <sz val="11"/>
            <rFont val="Calibri"/>
          </rPr>
          <t>The ESXi host must verify certificates for SSL syslog endpoints.</t>
        </r>
      </text>
    </comment>
    <comment ref="O111" authorId="0" shapeId="0" xr:uid="{00000000-0006-0000-0700-00006D000000}">
      <text>
        <r>
          <rPr>
            <sz val="11"/>
            <rFont val="Calibri"/>
          </rPr>
          <t>The ESXi host rhttpproxy daemon must use FIPS 140-2 validated cryptographic modules to protect the confidentiality of remote access sessions.</t>
        </r>
      </text>
    </comment>
    <comment ref="P111" authorId="0" shapeId="0" xr:uid="{00000000-0006-0000-0700-00006E000000}">
      <text>
        <r>
          <rPr>
            <sz val="11"/>
            <rFont val="Calibri"/>
          </rPr>
          <t>The ESXi host SSH daemon must be configured to only use FIPS 140-2 validated ciphers.</t>
        </r>
      </text>
    </comment>
    <comment ref="Q111" authorId="0" shapeId="0" xr:uid="{00000000-0006-0000-0700-00006F000000}">
      <text>
        <r>
          <rPr>
            <sz val="11"/>
            <rFont val="Calibri"/>
          </rPr>
          <t>Encryption must be enabled for vMotion on the virtual machine (VM).</t>
        </r>
      </text>
    </comment>
    <comment ref="R111" authorId="0" shapeId="0" xr:uid="{00000000-0006-0000-0700-000070000000}">
      <text>
        <r>
          <rPr>
            <sz val="11"/>
            <rFont val="Calibri"/>
          </rPr>
          <t>Encryption must be enabled for Fault Tolerance on the virtual machine (VM).</t>
        </r>
      </text>
    </comment>
    <comment ref="S111" authorId="0" shapeId="0" xr:uid="{00000000-0006-0000-0700-000071000000}">
      <text>
        <r>
          <rPr>
            <sz val="11"/>
            <rFont val="Calibri"/>
          </rPr>
          <t>The Photon operating system must configure sshd to use approved encryption algorithms.</t>
        </r>
      </text>
    </comment>
    <comment ref="T111" authorId="0" shapeId="0" xr:uid="{00000000-0006-0000-0700-000072000000}">
      <text>
        <r>
          <rPr>
            <sz val="11"/>
            <rFont val="Calibri"/>
          </rPr>
          <t>The Photon operating system must configure sshd to use FIPS 140-2 ciphers.</t>
        </r>
      </text>
    </comment>
    <comment ref="U111" authorId="0" shapeId="0" xr:uid="{00000000-0006-0000-0700-00007300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V111" authorId="0" shapeId="0" xr:uid="{00000000-0006-0000-0700-000074000000}">
      <text>
        <r>
          <rPr>
            <sz val="11"/>
            <rFont val="Calibri"/>
          </rPr>
          <t>VMware Postgres must be configured to use Transport Layer Security (TLS).</t>
        </r>
      </text>
    </comment>
    <comment ref="W111" authorId="0" shapeId="0" xr:uid="{00000000-0006-0000-0700-000075000000}">
      <text>
        <r>
          <rPr>
            <sz val="11"/>
            <rFont val="Calibri"/>
          </rPr>
          <t>VMware Postgres must use FIPS 140-2 approved Transport Layer Security (TLS) ciphers.</t>
        </r>
      </text>
    </comment>
    <comment ref="X111" authorId="0" shapeId="0" xr:uid="{00000000-0006-0000-0700-000076000000}">
      <text>
        <r>
          <rPr>
            <sz val="11"/>
            <rFont val="Calibri"/>
          </rPr>
          <t>Performance Charts must set the secure flag for cookies.</t>
        </r>
      </text>
    </comment>
    <comment ref="Y111" authorId="0" shapeId="0" xr:uid="{00000000-0006-0000-0700-000077000000}">
      <text>
        <r>
          <rPr>
            <sz val="11"/>
            <rFont val="Calibri"/>
          </rPr>
          <t>VAMI must be configured with FIPS 140-2 compliant ciphers for HTTPS connections.</t>
        </r>
      </text>
    </comment>
    <comment ref="Z111" authorId="0" shapeId="0" xr:uid="{00000000-0006-0000-0700-000078000000}">
      <text>
        <r>
          <rPr>
            <sz val="11"/>
            <rFont val="Calibri"/>
          </rPr>
          <t>VAMI must use cryptography to protect the integrity of remote sessions.</t>
        </r>
      </text>
    </comment>
    <comment ref="AA111" authorId="0" shapeId="0" xr:uid="{00000000-0006-0000-0700-000079000000}">
      <text>
        <r>
          <rPr>
            <sz val="11"/>
            <rFont val="Calibri"/>
          </rPr>
          <t>VAMI must implement Transport Layer Security (TLS) 1.2 exclusively.</t>
        </r>
      </text>
    </comment>
    <comment ref="AB111" authorId="0" shapeId="0" xr:uid="{00000000-0006-0000-0700-00007A000000}">
      <text>
        <r>
          <rPr>
            <sz val="11"/>
            <rFont val="Calibri"/>
          </rPr>
          <t>VAMI must force clients to select the most secure cipher.</t>
        </r>
      </text>
    </comment>
    <comment ref="AC111" authorId="0" shapeId="0" xr:uid="{00000000-0006-0000-0700-00007B000000}">
      <text>
        <r>
          <rPr>
            <sz val="11"/>
            <rFont val="Calibri"/>
          </rPr>
          <t>VAMI must disable client-initiated Transport Layer Security (TLS) renegotiation.</t>
        </r>
      </text>
    </comment>
    <comment ref="AD111" authorId="0" shapeId="0" xr:uid="{00000000-0006-0000-0700-00007C000000}">
      <text>
        <r>
          <rPr>
            <sz val="11"/>
            <rFont val="Calibri"/>
          </rPr>
          <t>VAMI must enable FIPS mode.</t>
        </r>
      </text>
    </comment>
    <comment ref="AE111" authorId="0" shapeId="0" xr:uid="{00000000-0006-0000-0700-00007D000000}">
      <text>
        <r>
          <rPr>
            <sz val="11"/>
            <rFont val="Calibri"/>
          </rPr>
          <t>ESX Agent Manager must set the secure flag for cookies.</t>
        </r>
      </text>
    </comment>
    <comment ref="AF111" authorId="0" shapeId="0" xr:uid="{00000000-0006-0000-0700-00007E000000}">
      <text>
        <r>
          <rPr>
            <sz val="11"/>
            <rFont val="Calibri"/>
          </rPr>
          <t>Lookup Service must set the secure flag for cookies.</t>
        </r>
      </text>
    </comment>
    <comment ref="AG111" authorId="0" shapeId="0" xr:uid="{00000000-0006-0000-0700-00007F000000}">
      <text>
        <r>
          <rPr>
            <sz val="11"/>
            <rFont val="Calibri"/>
          </rPr>
          <t>Envoy must be configured to operate in FIPS mode.</t>
        </r>
      </text>
    </comment>
    <comment ref="AH111" authorId="0" shapeId="0" xr:uid="{00000000-0006-0000-0700-000080000000}">
      <text>
        <r>
          <rPr>
            <sz val="11"/>
            <rFont val="Calibri"/>
          </rPr>
          <t>Envoy must use only Transport Layer Security (TLS) 1.2 for the protection of client connections.</t>
        </r>
      </text>
    </comment>
    <comment ref="AI111" authorId="0" shapeId="0" xr:uid="{00000000-0006-0000-0700-000081000000}">
      <text>
        <r>
          <rPr>
            <sz val="11"/>
            <rFont val="Calibri"/>
          </rPr>
          <t>Envoy must exclusively use the HTTPS protocol for client connections.</t>
        </r>
      </text>
    </comment>
    <comment ref="AJ111" authorId="0" shapeId="0" xr:uid="{00000000-0006-0000-0700-000082000000}">
      <text>
        <r>
          <rPr>
            <sz val="11"/>
            <rFont val="Calibri"/>
          </rPr>
          <t>The Security Token Service must set the secure flag for cookies.</t>
        </r>
      </text>
    </comment>
    <comment ref="AK111" authorId="0" shapeId="0" xr:uid="{00000000-0006-0000-0700-000083000000}">
      <text>
        <r>
          <rPr>
            <sz val="11"/>
            <rFont val="Calibri"/>
          </rPr>
          <t>vSphere UI must set the secure flag for cookies.</t>
        </r>
      </text>
    </comment>
    <comment ref="H113" authorId="0" shapeId="0" xr:uid="{00000000-0006-0000-0700-000084000000}">
      <text>
        <r>
          <rPr>
            <sz val="11"/>
            <rFont val="Calibri"/>
          </rPr>
          <t>The vCenter Server must manage excess capacity, bandwidth, or other redundancy to limit the effects of information flooding types of denial-of-service (DoS) attacks by enabling Network I/O Control (NIOC).</t>
        </r>
      </text>
    </comment>
    <comment ref="I113" authorId="0" shapeId="0" xr:uid="{00000000-0006-0000-0700-000085000000}">
      <text>
        <r>
          <rPr>
            <sz val="11"/>
            <rFont val="Calibri"/>
          </rPr>
          <t>Informational messages from the virtual machine to the VMX file must be limited on the virtual machine (VM).</t>
        </r>
      </text>
    </comment>
    <comment ref="J113" authorId="0" shapeId="0" xr:uid="{00000000-0006-0000-0700-000086000000}">
      <text>
        <r>
          <rPr>
            <sz val="11"/>
            <rFont val="Calibri"/>
          </rPr>
          <t>VMware Postgres must limit the number of connections.</t>
        </r>
      </text>
    </comment>
    <comment ref="K113" authorId="0" shapeId="0" xr:uid="{00000000-0006-0000-0700-000087000000}">
      <text>
        <r>
          <rPr>
            <sz val="11"/>
            <rFont val="Calibri"/>
          </rPr>
          <t>Performance Charts must limit the number of concurrent connections permitted.</t>
        </r>
      </text>
    </comment>
    <comment ref="L113" authorId="0" shapeId="0" xr:uid="{00000000-0006-0000-0700-000088000000}">
      <text>
        <r>
          <rPr>
            <sz val="11"/>
            <rFont val="Calibri"/>
          </rPr>
          <t>Performance Charts must be configured with memory leak protection.</t>
        </r>
      </text>
    </comment>
    <comment ref="M113" authorId="0" shapeId="0" xr:uid="{00000000-0006-0000-0700-000089000000}">
      <text>
        <r>
          <rPr>
            <sz val="11"/>
            <rFont val="Calibri"/>
          </rPr>
          <t>Performance Charts must limit the number of allowed connections.</t>
        </r>
      </text>
    </comment>
    <comment ref="N113" authorId="0" shapeId="0" xr:uid="{00000000-0006-0000-0700-00008A000000}">
      <text>
        <r>
          <rPr>
            <sz val="11"/>
            <rFont val="Calibri"/>
          </rPr>
          <t>VAMI must limit the number of simultaneous requests.</t>
        </r>
      </text>
    </comment>
    <comment ref="O113" authorId="0" shapeId="0" xr:uid="{00000000-0006-0000-0700-00008B000000}">
      <text>
        <r>
          <rPr>
            <sz val="11"/>
            <rFont val="Calibri"/>
          </rPr>
          <t>VAMI must prevent hosted applications from exhausting system resources.</t>
        </r>
      </text>
    </comment>
    <comment ref="P113" authorId="0" shapeId="0" xr:uid="{00000000-0006-0000-0700-00008C000000}">
      <text>
        <r>
          <rPr>
            <sz val="11"/>
            <rFont val="Calibri"/>
          </rPr>
          <t>VAMI must protect against or limit the effects of HTTP types of denial-of-service (DoS) attacks.</t>
        </r>
      </text>
    </comment>
    <comment ref="Q113" authorId="0" shapeId="0" xr:uid="{00000000-0006-0000-0700-00008D000000}">
      <text>
        <r>
          <rPr>
            <sz val="11"/>
            <rFont val="Calibri"/>
          </rPr>
          <t>ESX Agent Manager must limit the number of concurrent connections permitted.</t>
        </r>
      </text>
    </comment>
    <comment ref="R113" authorId="0" shapeId="0" xr:uid="{00000000-0006-0000-0700-00008E000000}">
      <text>
        <r>
          <rPr>
            <sz val="11"/>
            <rFont val="Calibri"/>
          </rPr>
          <t>ESX Agent Manager must be configured with memory leak protection.</t>
        </r>
      </text>
    </comment>
    <comment ref="S113" authorId="0" shapeId="0" xr:uid="{00000000-0006-0000-0700-00008F000000}">
      <text>
        <r>
          <rPr>
            <sz val="11"/>
            <rFont val="Calibri"/>
          </rPr>
          <t>ESX Agent Manager must limit the number of allowed connections.</t>
        </r>
      </text>
    </comment>
    <comment ref="T113" authorId="0" shapeId="0" xr:uid="{00000000-0006-0000-0700-000090000000}">
      <text>
        <r>
          <rPr>
            <sz val="11"/>
            <rFont val="Calibri"/>
          </rPr>
          <t>Lookup Service must limit the number of concurrent connections permitted.</t>
        </r>
      </text>
    </comment>
    <comment ref="U113" authorId="0" shapeId="0" xr:uid="{00000000-0006-0000-0700-000091000000}">
      <text>
        <r>
          <rPr>
            <sz val="11"/>
            <rFont val="Calibri"/>
          </rPr>
          <t>Lookup Service must be configured with memory leak protection.</t>
        </r>
      </text>
    </comment>
    <comment ref="V113" authorId="0" shapeId="0" xr:uid="{00000000-0006-0000-0700-000092000000}">
      <text>
        <r>
          <rPr>
            <sz val="11"/>
            <rFont val="Calibri"/>
          </rPr>
          <t>Lookup Service must limit the number of allowed connections.</t>
        </r>
      </text>
    </comment>
    <comment ref="W113" authorId="0" shapeId="0" xr:uid="{00000000-0006-0000-0700-000093000000}">
      <text>
        <r>
          <rPr>
            <sz val="11"/>
            <rFont val="Calibri"/>
          </rPr>
          <t>Envoy must set a limit on established connections.</t>
        </r>
      </text>
    </comment>
    <comment ref="X113" authorId="0" shapeId="0" xr:uid="{00000000-0006-0000-0700-000094000000}">
      <text>
        <r>
          <rPr>
            <sz val="11"/>
            <rFont val="Calibri"/>
          </rPr>
          <t>The Security Token Service must limit the number of concurrent connections permitted.</t>
        </r>
      </text>
    </comment>
    <comment ref="Y113" authorId="0" shapeId="0" xr:uid="{00000000-0006-0000-0700-000095000000}">
      <text>
        <r>
          <rPr>
            <sz val="11"/>
            <rFont val="Calibri"/>
          </rPr>
          <t>The Security Token Service must be configured with memory leak protection.</t>
        </r>
      </text>
    </comment>
    <comment ref="Z113" authorId="0" shapeId="0" xr:uid="{00000000-0006-0000-0700-000096000000}">
      <text>
        <r>
          <rPr>
            <sz val="11"/>
            <rFont val="Calibri"/>
          </rPr>
          <t>The Security Token Service must limit the number of allowed connections.</t>
        </r>
      </text>
    </comment>
    <comment ref="AA113" authorId="0" shapeId="0" xr:uid="{00000000-0006-0000-0700-000097000000}">
      <text>
        <r>
          <rPr>
            <sz val="11"/>
            <rFont val="Calibri"/>
          </rPr>
          <t>vSphere UI must limit the number of concurrent connections permitted.</t>
        </r>
      </text>
    </comment>
    <comment ref="AB113" authorId="0" shapeId="0" xr:uid="{00000000-0006-0000-0700-000098000000}">
      <text>
        <r>
          <rPr>
            <sz val="11"/>
            <rFont val="Calibri"/>
          </rPr>
          <t>vSphere UI must be configured with memory leak protection.</t>
        </r>
      </text>
    </comment>
    <comment ref="AC113" authorId="0" shapeId="0" xr:uid="{00000000-0006-0000-0700-000099000000}">
      <text>
        <r>
          <rPr>
            <sz val="11"/>
            <rFont val="Calibri"/>
          </rPr>
          <t>vSphere UI must limit the number of allowed connections.</t>
        </r>
      </text>
    </comment>
    <comment ref="H114" authorId="0" shapeId="0" xr:uid="{00000000-0006-0000-0700-00009A000000}">
      <text>
        <r>
          <rPr>
            <sz val="11"/>
            <rFont val="Calibri"/>
          </rPr>
          <t>The vCenter Server must disable the Customer Experience Improvement Program (CEIP).</t>
        </r>
      </text>
    </comment>
    <comment ref="I114" authorId="0" shapeId="0" xr:uid="{00000000-0006-0000-0700-00009B000000}">
      <text>
        <r>
          <rPr>
            <sz val="11"/>
            <rFont val="Calibri"/>
          </rPr>
          <t>The vCenter Server must only send NetFlow traffic to authorized collectors.</t>
        </r>
      </text>
    </comment>
    <comment ref="J114" authorId="0" shapeId="0" xr:uid="{00000000-0006-0000-0700-00009C000000}">
      <text>
        <r>
          <rPr>
            <sz val="11"/>
            <rFont val="Calibri"/>
          </rPr>
          <t>Copy operations must be disabled on the virtual machine (VM).</t>
        </r>
      </text>
    </comment>
    <comment ref="K114" authorId="0" shapeId="0" xr:uid="{00000000-0006-0000-0700-00009D000000}">
      <text>
        <r>
          <rPr>
            <sz val="11"/>
            <rFont val="Calibri"/>
          </rPr>
          <t>Drag and drop operations must be disabled on the virtual machine (VM).</t>
        </r>
      </text>
    </comment>
    <comment ref="L114" authorId="0" shapeId="0" xr:uid="{00000000-0006-0000-0700-00009E000000}">
      <text>
        <r>
          <rPr>
            <sz val="11"/>
            <rFont val="Calibri"/>
          </rPr>
          <t>Paste operations must be disabled on the virtual machine (VM).</t>
        </r>
      </text>
    </comment>
    <comment ref="M114" authorId="0" shapeId="0" xr:uid="{00000000-0006-0000-0700-00009F000000}">
      <text>
        <r>
          <rPr>
            <sz val="11"/>
            <rFont val="Calibri"/>
          </rPr>
          <t>Host Guest File System (HGFS) file transfers must be disabled on the virtual machine (VM).</t>
        </r>
      </text>
    </comment>
    <comment ref="N114" authorId="0" shapeId="0" xr:uid="{00000000-0006-0000-0700-0000A0000000}">
      <text>
        <r>
          <rPr>
            <sz val="11"/>
            <rFont val="Calibri"/>
          </rPr>
          <t>The virtual machine (VM) must not be able to obtain host information from the hypervisor.</t>
        </r>
      </text>
    </comment>
    <comment ref="H115" authorId="0" shapeId="0" xr:uid="{00000000-0006-0000-0700-0000A1000000}">
      <text>
        <r>
          <rPr>
            <sz val="11"/>
            <rFont val="Calibri"/>
          </rPr>
          <t>vCenter Server plugins must be verified.</t>
        </r>
      </text>
    </comment>
    <comment ref="I115" authorId="0" shapeId="0" xr:uid="{00000000-0006-0000-0700-0000A2000000}">
      <text>
        <r>
          <rPr>
            <sz val="11"/>
            <rFont val="Calibri"/>
          </rPr>
          <t>The ESXi Image Profile and vSphere Installation Bundle (VIB) acceptance levels must be verified.</t>
        </r>
      </text>
    </comment>
    <comment ref="J115" authorId="0" shapeId="0" xr:uid="{00000000-0006-0000-0700-0000A3000000}">
      <text>
        <r>
          <rPr>
            <sz val="11"/>
            <rFont val="Calibri"/>
          </rPr>
          <t>The ESXi host must enable Secure Boot.</t>
        </r>
      </text>
    </comment>
    <comment ref="K115" authorId="0" shapeId="0" xr:uid="{00000000-0006-0000-0700-0000A4000000}">
      <text>
        <r>
          <rPr>
            <sz val="11"/>
            <rFont val="Calibri"/>
          </rPr>
          <t>The ESXi host must implement Secure Boot enforcement.</t>
        </r>
      </text>
    </comment>
    <comment ref="L115" authorId="0" shapeId="0" xr:uid="{00000000-0006-0000-0700-0000A5000000}">
      <text>
        <r>
          <rPr>
            <sz val="11"/>
            <rFont val="Calibri"/>
          </rPr>
          <t>The Photon operating system package files must not be modified.</t>
        </r>
      </text>
    </comment>
    <comment ref="M115" authorId="0" shapeId="0" xr:uid="{00000000-0006-0000-0700-0000A6000000}">
      <text>
        <r>
          <rPr>
            <sz val="11"/>
            <rFont val="Calibri"/>
          </rPr>
          <t>The Photon operating system RPM package management tool must cryptographically verify the authenticity of all software packages during installation.</t>
        </r>
      </text>
    </comment>
    <comment ref="N115" authorId="0" shapeId="0" xr:uid="{00000000-0006-0000-0700-0000A7000000}">
      <text>
        <r>
          <rPr>
            <sz val="11"/>
            <rFont val="Calibri"/>
          </rPr>
          <t>The Photon operating system RPM package management tool must cryptographically verify the authenticity of all software packages during installation.</t>
        </r>
      </text>
    </comment>
    <comment ref="O115" authorId="0" shapeId="0" xr:uid="{00000000-0006-0000-0700-0000A8000000}">
      <text>
        <r>
          <rPr>
            <sz val="11"/>
            <rFont val="Calibri"/>
          </rPr>
          <t>The  Photon operating system YUM repository must cryptographically verify the authenticity of all software packages during installation.</t>
        </r>
      </text>
    </comment>
    <comment ref="P115" authorId="0" shapeId="0" xr:uid="{00000000-0006-0000-0700-0000A9000000}">
      <text>
        <r>
          <rPr>
            <sz val="11"/>
            <rFont val="Calibri"/>
          </rPr>
          <t>Performance Charts application files must be verified for their integrity.</t>
        </r>
      </text>
    </comment>
    <comment ref="Q115" authorId="0" shapeId="0" xr:uid="{00000000-0006-0000-0700-0000AA000000}">
      <text>
        <r>
          <rPr>
            <sz val="11"/>
            <rFont val="Calibri"/>
          </rPr>
          <t>VAMI server binaries and libraries must be verified for their integrity.</t>
        </r>
      </text>
    </comment>
    <comment ref="R115" authorId="0" shapeId="0" xr:uid="{00000000-0006-0000-0700-0000AB000000}">
      <text>
        <r>
          <rPr>
            <sz val="11"/>
            <rFont val="Calibri"/>
          </rPr>
          <t>ESX Agent Manager application files must be verified for their integrity.</t>
        </r>
      </text>
    </comment>
    <comment ref="S115" authorId="0" shapeId="0" xr:uid="{00000000-0006-0000-0700-0000AC000000}">
      <text>
        <r>
          <rPr>
            <sz val="11"/>
            <rFont val="Calibri"/>
          </rPr>
          <t>Lookup Service application files must be verified for their integrity.</t>
        </r>
      </text>
    </comment>
    <comment ref="T115" authorId="0" shapeId="0" xr:uid="{00000000-0006-0000-0700-0000AD000000}">
      <text>
        <r>
          <rPr>
            <sz val="11"/>
            <rFont val="Calibri"/>
          </rPr>
          <t>The Security Token Service application files must be verified for their integrity.</t>
        </r>
      </text>
    </comment>
    <comment ref="U115" authorId="0" shapeId="0" xr:uid="{00000000-0006-0000-0700-0000AE000000}">
      <text>
        <r>
          <rPr>
            <sz val="11"/>
            <rFont val="Calibri"/>
          </rPr>
          <t>vSphere UI application files must be verified for their integrity.</t>
        </r>
      </text>
    </comment>
    <comment ref="V115" authorId="0" shapeId="0" xr:uid="{00000000-0006-0000-0700-0000AF000000}">
      <text>
        <r>
          <rPr>
            <sz val="11"/>
            <rFont val="Calibri"/>
          </rPr>
          <t>vSphere UI plugins must be authorized before use.</t>
        </r>
      </text>
    </comment>
    <comment ref="H118" authorId="0" shapeId="0" xr:uid="{00000000-0006-0000-0700-0000B0000000}">
      <text>
        <r>
          <rPr>
            <sz val="11"/>
            <rFont val="Calibri"/>
          </rPr>
          <t>The ESXi host must disable Inter-Virtual Machine (VM) Transparent Page Sharing.</t>
        </r>
      </text>
    </comment>
    <comment ref="I118" authorId="0" shapeId="0" xr:uid="{00000000-0006-0000-0700-0000B1000000}">
      <text>
        <r>
          <rPr>
            <sz val="11"/>
            <rFont val="Calibri"/>
          </rPr>
          <t>Shared salt values must be disabled on the virtual machine (VM).</t>
        </r>
      </text>
    </comment>
    <comment ref="H119" authorId="0" shapeId="0" xr:uid="{00000000-0006-0000-0700-0000B2000000}">
      <text>
        <r>
          <rPr>
            <sz val="11"/>
            <rFont val="Calibri"/>
          </rPr>
          <t>The vCenter server configuration must be backed up on a regular basis.</t>
        </r>
      </text>
    </comment>
    <comment ref="H134" authorId="0" shapeId="0" xr:uid="{00000000-0006-0000-0700-0000B3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I134" authorId="0" shapeId="0" xr:uid="{00000000-0006-0000-0700-0000B4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J134" authorId="0" shapeId="0" xr:uid="{00000000-0006-0000-0700-0000B5000000}">
      <text>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K134" authorId="0" shapeId="0" xr:uid="{00000000-0006-0000-0700-0000B6000000}">
      <text>
        <r>
          <rPr>
            <sz val="11"/>
            <rFont val="Calibri"/>
          </rPr>
          <t>The vCenter Server must configure all port groups to a value other than that of the native virtual local area network (VLAN).</t>
        </r>
      </text>
    </comment>
    <comment ref="L134" authorId="0" shapeId="0" xr:uid="{00000000-0006-0000-0700-0000B7000000}">
      <text>
        <r>
          <rPr>
            <sz val="11"/>
            <rFont val="Calibri"/>
          </rPr>
          <t>The vCenter Server must not configure VLAN Trunking unless Virtual Guest Tagging (VGT) is required and authorized.</t>
        </r>
      </text>
    </comment>
    <comment ref="M134" authorId="0" shapeId="0" xr:uid="{00000000-0006-0000-0700-0000B8000000}">
      <text>
        <r>
          <rPr>
            <sz val="11"/>
            <rFont val="Calibri"/>
          </rPr>
          <t>The vCenter Server must not configure all port groups to virtual local area network (VLAN) values reserved by upstream physical switches.</t>
        </r>
      </text>
    </comment>
    <comment ref="N134" authorId="0" shapeId="0" xr:uid="{00000000-0006-0000-0700-0000B9000000}">
      <text>
        <r>
          <rPr>
            <sz val="11"/>
            <rFont val="Calibri"/>
          </rPr>
          <t>The vCenter Server must be isolated from the public internet but must still allow for patch notification and delivery.</t>
        </r>
      </text>
    </comment>
    <comment ref="O134" authorId="0" shapeId="0" xr:uid="{00000000-0006-0000-0700-0000BA000000}">
      <text>
        <r>
          <rPr>
            <sz val="11"/>
            <rFont val="Calibri"/>
          </rPr>
          <t>The vCenter Server must protect the confidentiality and integrity of transmitted information by isolating Internet Protocol (IP)-based storage traffic.</t>
        </r>
      </text>
    </comment>
    <comment ref="P134" authorId="0" shapeId="0" xr:uid="{00000000-0006-0000-0700-0000BB000000}">
      <text>
        <r>
          <rPr>
            <sz val="11"/>
            <rFont val="Calibri"/>
          </rPr>
          <t>The vCenter Server must disable or restrict the connectivity between vSAN Health Check and public Hardware Compatibility List (HCL) by use of an external proxy server.</t>
        </r>
      </text>
    </comment>
    <comment ref="Q134" authorId="0" shapeId="0" xr:uid="{00000000-0006-0000-0700-0000BC000000}">
      <text>
        <r>
          <rPr>
            <sz val="11"/>
            <rFont val="Calibri"/>
          </rPr>
          <t>The ESXi host must protect the confidentiality and integrity of transmitted information by isolating vMotion traffic.</t>
        </r>
      </text>
    </comment>
    <comment ref="R134" authorId="0" shapeId="0" xr:uid="{00000000-0006-0000-0700-0000BD000000}">
      <text>
        <r>
          <rPr>
            <sz val="11"/>
            <rFont val="Calibri"/>
          </rPr>
          <t>The ESXi host must protect the confidentiality and integrity of transmitted information by protecting ESXi management traffic.</t>
        </r>
      </text>
    </comment>
    <comment ref="S134" authorId="0" shapeId="0" xr:uid="{00000000-0006-0000-0700-0000BE000000}">
      <text>
        <r>
          <rPr>
            <sz val="11"/>
            <rFont val="Calibri"/>
          </rPr>
          <t>The ESXi host must protect the confidentiality and integrity of transmitted information by isolating IP-based storage traffic.</t>
        </r>
      </text>
    </comment>
    <comment ref="T134" authorId="0" shapeId="0" xr:uid="{00000000-0006-0000-0700-0000BF000000}">
      <text>
        <r>
          <rPr>
            <sz val="11"/>
            <rFont val="Calibri"/>
          </rPr>
          <t>The ESXi host must configure the firewall to restrict access to services running on the host.</t>
        </r>
      </text>
    </comment>
    <comment ref="U134" authorId="0" shapeId="0" xr:uid="{00000000-0006-0000-0700-0000C0000000}">
      <text>
        <r>
          <rPr>
            <sz val="11"/>
            <rFont val="Calibri"/>
          </rPr>
          <t>The ESXi host must configure the firewall to block network traffic by default.</t>
        </r>
      </text>
    </comment>
    <comment ref="V134" authorId="0" shapeId="0" xr:uid="{00000000-0006-0000-0700-0000C1000000}">
      <text>
        <r>
          <rPr>
            <sz val="11"/>
            <rFont val="Calibri"/>
          </rPr>
          <t>All port groups on standard switches must be configured to reject forged transmits.</t>
        </r>
      </text>
    </comment>
    <comment ref="W134" authorId="0" shapeId="0" xr:uid="{00000000-0006-0000-0700-0000C2000000}">
      <text>
        <r>
          <rPr>
            <sz val="11"/>
            <rFont val="Calibri"/>
          </rPr>
          <t>All port groups on standard switches must be configured to reject guest Media Access Control (MAC) address changes.</t>
        </r>
      </text>
    </comment>
    <comment ref="X134" authorId="0" shapeId="0" xr:uid="{00000000-0006-0000-0700-0000C3000000}">
      <text>
        <r>
          <rPr>
            <sz val="11"/>
            <rFont val="Calibri"/>
          </rPr>
          <t>All port groups on standard switches must be configured to reject guest promiscuous mode requests.</t>
        </r>
      </text>
    </comment>
    <comment ref="Y134" authorId="0" shapeId="0" xr:uid="{00000000-0006-0000-0700-0000C4000000}">
      <text>
        <r>
          <rPr>
            <sz val="11"/>
            <rFont val="Calibri"/>
          </rPr>
          <t>All port groups on standard switches must be configured to a value other than that of the native virtual local area network (VLAN).</t>
        </r>
      </text>
    </comment>
    <comment ref="Z134" authorId="0" shapeId="0" xr:uid="{00000000-0006-0000-0700-0000C5000000}">
      <text>
        <r>
          <rPr>
            <sz val="11"/>
            <rFont val="Calibri"/>
          </rPr>
          <t>All port groups on standard switches must not be configured to virtual local area network (VLAN) 4095 unless Virtual Guest Tagging (VGT) is required.</t>
        </r>
      </text>
    </comment>
    <comment ref="AA134" authorId="0" shapeId="0" xr:uid="{00000000-0006-0000-0700-0000C6000000}">
      <text>
        <r>
          <rPr>
            <sz val="11"/>
            <rFont val="Calibri"/>
          </rPr>
          <t>All port groups on standard switches must not be configured to virtual local area network (VLAN) values reserved by upstream physical switches.</t>
        </r>
      </text>
    </comment>
    <comment ref="AB134" authorId="0" shapeId="0" xr:uid="{00000000-0006-0000-0700-0000C7000000}">
      <text>
        <r>
          <rPr>
            <sz val="11"/>
            <rFont val="Calibri"/>
          </rPr>
          <t>The Photon operating system must not forward IPv4 or IPv6 source-routed packets.</t>
        </r>
      </text>
    </comment>
    <comment ref="AC134" authorId="0" shapeId="0" xr:uid="{00000000-0006-0000-0700-0000C8000000}">
      <text>
        <r>
          <rPr>
            <sz val="11"/>
            <rFont val="Calibri"/>
          </rPr>
          <t>The Photon operating system must use a reverse-path filter for IPv4 network traffic.</t>
        </r>
      </text>
    </comment>
    <comment ref="H142" authorId="0" shapeId="0" xr:uid="{00000000-0006-0000-0700-0000C9000000}">
      <text>
        <r>
          <rPr>
            <sz val="11"/>
            <rFont val="Calibri"/>
          </rPr>
          <t>The vCenter server must enforce SNMPv3 security features where SNMP is required.</t>
        </r>
      </text>
    </comment>
    <comment ref="I142" authorId="0" shapeId="0" xr:uid="{00000000-0006-0000-0700-0000CA000000}">
      <text>
        <r>
          <rPr>
            <sz val="11"/>
            <rFont val="Calibri"/>
          </rPr>
          <t>The vCenter server must disable SNMPv1/2 receivers.</t>
        </r>
      </text>
    </comment>
    <comment ref="J142" authorId="0" shapeId="0" xr:uid="{00000000-0006-0000-0700-0000CB000000}">
      <text>
        <r>
          <rPr>
            <sz val="11"/>
            <rFont val="Calibri"/>
          </rPr>
          <t>The vCenter Server must disable the distributed virtual switch health check.</t>
        </r>
      </text>
    </comment>
    <comment ref="K142" authorId="0" shapeId="0" xr:uid="{00000000-0006-0000-0700-0000CC000000}">
      <text>
        <r>
          <rPr>
            <sz val="11"/>
            <rFont val="Calibri"/>
          </rPr>
          <t>The vCenter Server must configure the vSAN Datastore name to a unique name.</t>
        </r>
      </text>
    </comment>
    <comment ref="L142" authorId="0" shapeId="0" xr:uid="{00000000-0006-0000-0700-0000CD000000}">
      <text>
        <r>
          <rPr>
            <sz val="11"/>
            <rFont val="Calibri"/>
          </rPr>
          <t>The vCenter Server must disable Username/Password and Windows Integrated Authentication.</t>
        </r>
      </text>
    </comment>
    <comment ref="M142" authorId="0" shapeId="0" xr:uid="{00000000-0006-0000-0700-0000CE000000}">
      <text>
        <r>
          <rPr>
            <sz val="11"/>
            <rFont val="Calibri"/>
          </rPr>
          <t xml:space="preserve">The ESXi host Secure Shell (SSH) daemon must ignore </t>
        </r>
        <r>
          <rPr>
            <sz val="11"/>
            <color rgb="FF000000"/>
            <rFont val="Calibri"/>
          </rPr>
          <t>"</t>
        </r>
        <r>
          <rPr>
            <b/>
            <sz val="11"/>
            <color rgb="FF000000"/>
            <rFont val="Calibri"/>
          </rPr>
          <t>.rhosts</t>
        </r>
        <r>
          <rPr>
            <sz val="11"/>
            <color rgb="FF000000"/>
            <rFont val="Calibri"/>
          </rPr>
          <t>"</t>
        </r>
        <r>
          <rPr>
            <sz val="11"/>
            <color rgb="FF000000"/>
            <rFont val="Calibri"/>
          </rPr>
          <t xml:space="preserve"> files.</t>
        </r>
      </text>
    </comment>
    <comment ref="N142" authorId="0" shapeId="0" xr:uid="{00000000-0006-0000-0700-0000CF000000}">
      <text>
        <r>
          <rPr>
            <sz val="11"/>
            <rFont val="Calibri"/>
          </rPr>
          <t>The ESXi host Secure Shell (SSH) daemon must not allow host-based authentication.</t>
        </r>
      </text>
    </comment>
    <comment ref="O142" authorId="0" shapeId="0" xr:uid="{00000000-0006-0000-0700-0000D0000000}">
      <text>
        <r>
          <rPr>
            <sz val="11"/>
            <rFont val="Calibri"/>
          </rPr>
          <t>The ESXi host Secure Shell (SSH) daemon must not permit user environment settings.</t>
        </r>
      </text>
    </comment>
    <comment ref="P142" authorId="0" shapeId="0" xr:uid="{00000000-0006-0000-0700-0000D1000000}">
      <text>
        <r>
          <rPr>
            <sz val="11"/>
            <rFont val="Calibri"/>
          </rPr>
          <t>The ESXi host Secure Shell (SSH) daemon must perform strict mode checking of home directory configuration files.</t>
        </r>
      </text>
    </comment>
    <comment ref="Q142" authorId="0" shapeId="0" xr:uid="{00000000-0006-0000-0700-0000D2000000}">
      <text>
        <r>
          <rPr>
            <sz val="11"/>
            <rFont val="Calibri"/>
          </rPr>
          <t>The ESXi host Secure Shell (SSH) daemon must not allow compression or must only allow compression after successful authentication.</t>
        </r>
      </text>
    </comment>
    <comment ref="R142" authorId="0" shapeId="0" xr:uid="{00000000-0006-0000-0700-0000D3000000}">
      <text>
        <r>
          <rPr>
            <sz val="11"/>
            <rFont val="Calibri"/>
          </rPr>
          <t>The ESXi host Secure Shell (SSH) daemon must be configured to not allow gateway ports.</t>
        </r>
      </text>
    </comment>
    <comment ref="S142" authorId="0" shapeId="0" xr:uid="{00000000-0006-0000-0700-0000D4000000}">
      <text>
        <r>
          <rPr>
            <sz val="11"/>
            <rFont val="Calibri"/>
          </rPr>
          <t>The ESXi host Secure Shell (SSH) daemon must be configured to not allow X11 forwarding.</t>
        </r>
      </text>
    </comment>
    <comment ref="T142" authorId="0" shapeId="0" xr:uid="{00000000-0006-0000-0700-0000D5000000}">
      <text>
        <r>
          <rPr>
            <sz val="11"/>
            <rFont val="Calibri"/>
          </rPr>
          <t>The ESXi host Secure Shell (SSH) daemon must not permit tunnels.</t>
        </r>
      </text>
    </comment>
    <comment ref="U142" authorId="0" shapeId="0" xr:uid="{00000000-0006-0000-0700-0000D6000000}">
      <text>
        <r>
          <rPr>
            <sz val="11"/>
            <rFont val="Calibri"/>
          </rPr>
          <t>The ESXi host must disable the Managed Object Browser (MOB).</t>
        </r>
      </text>
    </comment>
    <comment ref="V142" authorId="0" shapeId="0" xr:uid="{00000000-0006-0000-0700-0000D7000000}">
      <text>
        <r>
          <rPr>
            <sz val="11"/>
            <rFont val="Calibri"/>
          </rPr>
          <t>The ESXi host must be configured to disable nonessential capabilities by disabling Secure Shell (SSH).</t>
        </r>
      </text>
    </comment>
    <comment ref="W142" authorId="0" shapeId="0" xr:uid="{00000000-0006-0000-0700-0000D8000000}">
      <text>
        <r>
          <rPr>
            <sz val="11"/>
            <rFont val="Calibri"/>
          </rPr>
          <t>The ESXi host must disable ESXi Shell unless needed for diagnostics or troubleshooting.</t>
        </r>
      </text>
    </comment>
    <comment ref="X142" authorId="0" shapeId="0" xr:uid="{00000000-0006-0000-0700-0000D9000000}">
      <text>
        <r>
          <rPr>
            <sz val="11"/>
            <rFont val="Calibri"/>
          </rPr>
          <t>Simple Network Management Protocol (SNMP) must be configured properly on the ESXi host.</t>
        </r>
      </text>
    </comment>
    <comment ref="Y142" authorId="0" shapeId="0" xr:uid="{00000000-0006-0000-0700-0000DA000000}">
      <text>
        <r>
          <rPr>
            <sz val="11"/>
            <rFont val="Calibri"/>
          </rPr>
          <t>The ESXi host must enable Bridge Protocol Data Units (BPDU) filter on the host to prevent being locked out of physical switch ports with Portfast and BPDU Guard enabled.</t>
        </r>
      </text>
    </comment>
    <comment ref="Z142" authorId="0" shapeId="0" xr:uid="{00000000-0006-0000-0700-0000DB000000}">
      <text>
        <r>
          <rPr>
            <sz val="11"/>
            <rFont val="Calibri"/>
          </rPr>
          <t>Use of the dvFilter network application programming interfaces (APIs) must be restricted.</t>
        </r>
      </text>
    </comment>
    <comment ref="AA142" authorId="0" shapeId="0" xr:uid="{00000000-0006-0000-0700-0000DC000000}">
      <text>
        <r>
          <rPr>
            <sz val="11"/>
            <rFont val="Calibri"/>
          </rPr>
          <t>The ESXi host Secure Shell (SSH) daemon must disable port forwarding.</t>
        </r>
      </text>
    </comment>
    <comment ref="AB142" authorId="0" shapeId="0" xr:uid="{00000000-0006-0000-0700-0000DD000000}">
      <text>
        <r>
          <rPr>
            <sz val="11"/>
            <rFont val="Calibri"/>
          </rPr>
          <t>The ESXi host OpenSLP service must be disabled.</t>
        </r>
      </text>
    </comment>
    <comment ref="AC142" authorId="0" shapeId="0" xr:uid="{00000000-0006-0000-0700-0000DE000000}">
      <text>
        <r>
          <rPr>
            <sz val="11"/>
            <rFont val="Calibri"/>
          </rPr>
          <t>The ESXi host must not be configured to override virtual machine (VM) configurations.</t>
        </r>
      </text>
    </comment>
    <comment ref="AD142" authorId="0" shapeId="0" xr:uid="{00000000-0006-0000-0700-0000DF000000}">
      <text>
        <r>
          <rPr>
            <sz val="11"/>
            <rFont val="Calibri"/>
          </rPr>
          <t>The ESXi host must not be configured to override virtual machine (VM) logger settings.</t>
        </r>
      </text>
    </comment>
    <comment ref="AE142" authorId="0" shapeId="0" xr:uid="{00000000-0006-0000-0700-0000E0000000}">
      <text>
        <r>
          <rPr>
            <sz val="11"/>
            <rFont val="Calibri"/>
          </rPr>
          <t>The ESXi Common Information Model (CIM) service must be disabled.</t>
        </r>
      </text>
    </comment>
    <comment ref="AF142" authorId="0" shapeId="0" xr:uid="{00000000-0006-0000-0700-0000E1000000}">
      <text>
        <r>
          <rPr>
            <sz val="11"/>
            <rFont val="Calibri"/>
          </rPr>
          <t>Virtual disk shrinking must be disabled on the virtual machine (VM).</t>
        </r>
      </text>
    </comment>
    <comment ref="AG142" authorId="0" shapeId="0" xr:uid="{00000000-0006-0000-0700-0000E2000000}">
      <text>
        <r>
          <rPr>
            <sz val="11"/>
            <rFont val="Calibri"/>
          </rPr>
          <t>Virtual disk wiping must be disabled on the virtual machine (VM).</t>
        </r>
      </text>
    </comment>
    <comment ref="AH142" authorId="0" shapeId="0" xr:uid="{00000000-0006-0000-0700-0000E3000000}">
      <text>
        <r>
          <rPr>
            <sz val="11"/>
            <rFont val="Calibri"/>
          </rPr>
          <t>Unauthorized floppy devices must be disconnected on the virtual machine (VM).</t>
        </r>
      </text>
    </comment>
    <comment ref="AI142" authorId="0" shapeId="0" xr:uid="{00000000-0006-0000-0700-0000E4000000}">
      <text>
        <r>
          <rPr>
            <sz val="11"/>
            <rFont val="Calibri"/>
          </rPr>
          <t>Unauthorized CD/DVD devices must be disconnected on the virtual machine (VM).</t>
        </r>
      </text>
    </comment>
    <comment ref="AJ142" authorId="0" shapeId="0" xr:uid="{00000000-0006-0000-0700-0000E5000000}">
      <text>
        <r>
          <rPr>
            <sz val="11"/>
            <rFont val="Calibri"/>
          </rPr>
          <t>Unauthorized parallel devices must be disconnected on the virtual machine (VM).</t>
        </r>
      </text>
    </comment>
    <comment ref="AK142" authorId="0" shapeId="0" xr:uid="{00000000-0006-0000-0700-0000E6000000}">
      <text>
        <r>
          <rPr>
            <sz val="11"/>
            <rFont val="Calibri"/>
          </rPr>
          <t>Unauthorized serial devices must be disconnected on the virtual machine (VM).</t>
        </r>
      </text>
    </comment>
    <comment ref="AL142" authorId="0" shapeId="0" xr:uid="{00000000-0006-0000-0700-0000E7000000}">
      <text>
        <r>
          <rPr>
            <sz val="11"/>
            <rFont val="Calibri"/>
          </rPr>
          <t>Unauthorized USB devices must be disconnected on the virtual machine (VM).</t>
        </r>
      </text>
    </comment>
    <comment ref="AM142" authorId="0" shapeId="0" xr:uid="{00000000-0006-0000-0700-0000E8000000}">
      <text>
        <r>
          <rPr>
            <sz val="11"/>
            <rFont val="Calibri"/>
          </rPr>
          <t>Informational messages from the virtual machine to the VMX file must be limited on the virtual machine (VM).</t>
        </r>
      </text>
    </comment>
    <comment ref="AN142" authorId="0" shapeId="0" xr:uid="{00000000-0006-0000-0700-0000E9000000}">
      <text>
        <r>
          <rPr>
            <sz val="11"/>
            <rFont val="Calibri"/>
          </rPr>
          <t xml:space="preserve">Access to virtual machines (VMs)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 must be controlled.</t>
        </r>
      </text>
    </comment>
    <comment ref="AO142" authorId="0" shapeId="0" xr:uid="{00000000-0006-0000-0700-0000EA000000}">
      <text>
        <r>
          <rPr>
            <sz val="11"/>
            <rFont val="Calibri"/>
          </rPr>
          <t>System administrators must use templates to deploy virtual machines (VMs) whenever possible.</t>
        </r>
      </text>
    </comment>
    <comment ref="AP142" authorId="0" shapeId="0" xr:uid="{00000000-0006-0000-0700-0000EB000000}">
      <text>
        <r>
          <rPr>
            <sz val="11"/>
            <rFont val="Calibri"/>
          </rPr>
          <t>All 3D features on the virtual machine (VM) must be disabled when not required.</t>
        </r>
      </text>
    </comment>
    <comment ref="AQ142" authorId="0" shapeId="0" xr:uid="{00000000-0006-0000-0700-0000EC000000}">
      <text>
        <r>
          <rPr>
            <sz val="11"/>
            <rFont val="Calibri"/>
          </rPr>
          <t>DirectPath I/O must be disabled on the virtual machine (VM) when not required.</t>
        </r>
      </text>
    </comment>
    <comment ref="AR142" authorId="0" shapeId="0" xr:uid="{00000000-0006-0000-0700-0000ED000000}">
      <text>
        <r>
          <rPr>
            <sz val="11"/>
            <rFont val="Calibri"/>
          </rPr>
          <t>The Photon operating system must require authentication upon booting into single-user and maintenance modes.</t>
        </r>
      </text>
    </comment>
    <comment ref="AS142" authorId="0" shapeId="0" xr:uid="{00000000-0006-0000-0700-0000EE000000}">
      <text>
        <r>
          <rPr>
            <sz val="11"/>
            <rFont val="Calibri"/>
          </rPr>
          <t>The Photon operating system must disable the loading of unnecessary kernel modules.</t>
        </r>
      </text>
    </comment>
    <comment ref="AT142" authorId="0" shapeId="0" xr:uid="{00000000-0006-0000-0700-0000EF000000}">
      <text>
        <r>
          <rPr>
            <sz val="11"/>
            <rFont val="Calibri"/>
          </rPr>
          <t>The Photon operating system must use Transmission Control Protocol (TCP) syncookies.</t>
        </r>
      </text>
    </comment>
    <comment ref="AU142" authorId="0" shapeId="0" xr:uid="{00000000-0006-0000-0700-0000F0000000}">
      <text>
        <r>
          <rPr>
            <sz val="11"/>
            <rFont val="Calibri"/>
          </rPr>
          <t>The Photon operating system must implement address space layout randomization (ASLR) to protect its memory from unauthorized code execution.</t>
        </r>
      </text>
    </comment>
    <comment ref="H143" authorId="0" shapeId="0" xr:uid="{00000000-0006-0000-0700-0000F1000000}">
      <text>
        <r>
          <rPr>
            <sz val="11"/>
            <rFont val="Calibri"/>
          </rPr>
          <t>The ESXi host must have all security patches and updates installed.</t>
        </r>
      </text>
    </comment>
    <comment ref="I143" authorId="0" shapeId="0" xr:uid="{00000000-0006-0000-0700-0000F2000000}">
      <text>
        <r>
          <rPr>
            <sz val="11"/>
            <rFont val="Calibri"/>
          </rPr>
          <t>The Photon operating system must use an OpenSSH server version that does not support protocol 1.</t>
        </r>
      </text>
    </comment>
    <comment ref="J143" authorId="0" shapeId="0" xr:uid="{00000000-0006-0000-0700-0000F3000000}">
      <text>
        <r>
          <rPr>
            <sz val="11"/>
            <rFont val="Calibri"/>
          </rPr>
          <t>The Photon operating system must remove all software components after updated versions have been installed.</t>
        </r>
      </text>
    </comment>
    <comment ref="H145" authorId="0" shapeId="0" xr:uid="{00000000-0006-0000-0700-0000F4000000}">
      <text>
        <r>
          <rPr>
            <sz val="11"/>
            <rFont val="Calibri"/>
          </rPr>
          <t>The vCenter Server must produce audit records containing information to establish what type of events occurred.</t>
        </r>
      </text>
    </comment>
    <comment ref="I145" authorId="0" shapeId="0" xr:uid="{00000000-0006-0000-0700-0000F5000000}">
      <text>
        <r>
          <rPr>
            <sz val="11"/>
            <rFont val="Calibri"/>
          </rPr>
          <t>The vCenter Server must be configured to send logs to a central log server.</t>
        </r>
      </text>
    </comment>
    <comment ref="J145" authorId="0" shapeId="0" xr:uid="{00000000-0006-0000-0700-0000F6000000}">
      <text>
        <r>
          <rPr>
            <sz val="11"/>
            <rFont val="Calibri"/>
          </rPr>
          <t>The vCenter Server must compare internal information system clocks at least every 24 hours with an authoritative time server.</t>
        </r>
      </text>
    </comment>
    <comment ref="K145" authorId="0" shapeId="0" xr:uid="{00000000-0006-0000-0700-0000F7000000}">
      <text>
        <r>
          <rPr>
            <sz val="11"/>
            <rFont val="Calibri"/>
          </rPr>
          <t>The vCenter server must be configured to send events to a central log server.</t>
        </r>
      </text>
    </comment>
    <comment ref="L145" authorId="0" shapeId="0" xr:uid="{00000000-0006-0000-0700-0000F8000000}">
      <text>
        <r>
          <rPr>
            <sz val="11"/>
            <rFont val="Calibri"/>
          </rPr>
          <t>vCenter task and event retention must be set to at least 30 days.</t>
        </r>
      </text>
    </comment>
    <comment ref="M145" authorId="0" shapeId="0" xr:uid="{00000000-0006-0000-0700-0000F9000000}">
      <text>
        <r>
          <rPr>
            <sz val="11"/>
            <rFont val="Calibri"/>
          </rPr>
          <t>Remote logging for ESXi hosts must be configured.</t>
        </r>
      </text>
    </comment>
    <comment ref="N145" authorId="0" shapeId="0" xr:uid="{00000000-0006-0000-0700-0000FA000000}">
      <text>
        <r>
          <rPr>
            <sz val="11"/>
            <rFont val="Calibri"/>
          </rPr>
          <t>The ESXi host must produce audit records containing information to establish what type of events occurred.</t>
        </r>
      </text>
    </comment>
    <comment ref="O145" authorId="0" shapeId="0" xr:uid="{00000000-0006-0000-0700-0000FB000000}">
      <text>
        <r>
          <rPr>
            <sz val="11"/>
            <rFont val="Calibri"/>
          </rPr>
          <t>The ESXi host must enable a persistent log location for all locally stored logs.</t>
        </r>
      </text>
    </comment>
    <comment ref="P145" authorId="0" shapeId="0" xr:uid="{00000000-0006-0000-0700-0000FC000000}">
      <text>
        <r>
          <rPr>
            <sz val="11"/>
            <rFont val="Calibri"/>
          </rPr>
          <t>The ESXi host must configure NTP time synchronization.</t>
        </r>
      </text>
    </comment>
    <comment ref="Q145" authorId="0" shapeId="0" xr:uid="{00000000-0006-0000-0700-0000FD000000}">
      <text>
        <r>
          <rPr>
            <sz val="11"/>
            <rFont val="Calibri"/>
          </rPr>
          <t>The ESXi host must enable audit logging.</t>
        </r>
      </text>
    </comment>
    <comment ref="R145" authorId="0" shapeId="0" xr:uid="{00000000-0006-0000-0700-0000FE000000}">
      <text>
        <r>
          <rPr>
            <sz val="11"/>
            <rFont val="Calibri"/>
          </rPr>
          <t>Independent, nonpersistent disks must not be used on the virtual machine (VM).</t>
        </r>
      </text>
    </comment>
    <comment ref="S145" authorId="0" shapeId="0" xr:uid="{00000000-0006-0000-0700-0000FF000000}">
      <text>
        <r>
          <rPr>
            <sz val="11"/>
            <rFont val="Calibri"/>
          </rPr>
          <t>Logging must be enabled on the virtual machine (VM).</t>
        </r>
      </text>
    </comment>
    <comment ref="T145" authorId="0" shapeId="0" xr:uid="{00000000-0006-0000-0700-000000010000}">
      <text>
        <r>
          <rPr>
            <sz val="11"/>
            <rFont val="Calibri"/>
          </rPr>
          <t>Log size must be configured properly on the virtual machine (VM).</t>
        </r>
      </text>
    </comment>
    <comment ref="U145" authorId="0" shapeId="0" xr:uid="{00000000-0006-0000-0700-000001010000}">
      <text>
        <r>
          <rPr>
            <sz val="11"/>
            <rFont val="Calibri"/>
          </rPr>
          <t>Log retention must be configured properly on the virtual machine (VM).</t>
        </r>
      </text>
    </comment>
    <comment ref="V145" authorId="0" shapeId="0" xr:uid="{00000000-0006-0000-0700-000002010000}">
      <text>
        <r>
          <rPr>
            <sz val="11"/>
            <rFont val="Calibri"/>
          </rPr>
          <t>The Photon operating system must audit all account creations.</t>
        </r>
      </text>
    </comment>
    <comment ref="W145" authorId="0" shapeId="0" xr:uid="{00000000-0006-0000-0700-00000301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X145" authorId="0" shapeId="0" xr:uid="{00000000-0006-0000-0700-000004010000}">
      <text>
        <r>
          <rPr>
            <sz val="11"/>
            <rFont val="Calibri"/>
          </rPr>
          <t>The Photon operating system must have sshd authentication logging enabled.</t>
        </r>
      </text>
    </comment>
    <comment ref="Y145" authorId="0" shapeId="0" xr:uid="{00000000-0006-0000-0700-00000501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Z145" authorId="0" shapeId="0" xr:uid="{00000000-0006-0000-0700-000006010000}">
      <text>
        <r>
          <rPr>
            <sz val="11"/>
            <rFont val="Calibri"/>
          </rPr>
          <t>The Photon operating system must configure auditd to log to disk.</t>
        </r>
      </text>
    </comment>
    <comment ref="AA145" authorId="0" shapeId="0" xr:uid="{00000000-0006-0000-0700-000007010000}">
      <text>
        <r>
          <rPr>
            <sz val="11"/>
            <rFont val="Calibri"/>
          </rPr>
          <t>The Photon operating system must configure auditd to use the correct log format.</t>
        </r>
      </text>
    </comment>
    <comment ref="AB145" authorId="0" shapeId="0" xr:uid="{00000000-0006-0000-0700-000008010000}">
      <text>
        <r>
          <rPr>
            <sz val="11"/>
            <rFont val="Calibri"/>
          </rPr>
          <t>The Photon operating system must be configured to audit the execution of privileged functions.</t>
        </r>
      </text>
    </comment>
    <comment ref="AC145" authorId="0" shapeId="0" xr:uid="{00000000-0006-0000-0700-000009010000}">
      <text>
        <r>
          <rPr>
            <sz val="11"/>
            <rFont val="Calibri"/>
          </rPr>
          <t>The Photon operating system must have the auditd service running.</t>
        </r>
      </text>
    </comment>
    <comment ref="AD145" authorId="0" shapeId="0" xr:uid="{00000000-0006-0000-0700-00000A010000}">
      <text>
        <r>
          <rPr>
            <sz val="11"/>
            <rFont val="Calibri"/>
          </rPr>
          <t>The Photon operating system must generate audit records when successful/unsuccessful attempts to access privileges occur.</t>
        </r>
      </text>
    </comment>
    <comment ref="AE145" authorId="0" shapeId="0" xr:uid="{00000000-0006-0000-0700-00000B010000}">
      <text>
        <r>
          <rPr>
            <sz val="11"/>
            <rFont val="Calibri"/>
          </rPr>
          <t>The Photon operating system must audit all account modifications.</t>
        </r>
      </text>
    </comment>
    <comment ref="AF145" authorId="0" shapeId="0" xr:uid="{00000000-0006-0000-0700-00000C010000}">
      <text>
        <r>
          <rPr>
            <sz val="11"/>
            <rFont val="Calibri"/>
          </rPr>
          <t>The Photon operating system must audit all account modifications.</t>
        </r>
      </text>
    </comment>
    <comment ref="AG145" authorId="0" shapeId="0" xr:uid="{00000000-0006-0000-0700-00000D010000}">
      <text>
        <r>
          <rPr>
            <sz val="11"/>
            <rFont val="Calibri"/>
          </rPr>
          <t>The Photon operating system must audit all account disabling actions.</t>
        </r>
      </text>
    </comment>
    <comment ref="AH145" authorId="0" shapeId="0" xr:uid="{00000000-0006-0000-0700-00000E010000}">
      <text>
        <r>
          <rPr>
            <sz val="11"/>
            <rFont val="Calibri"/>
          </rPr>
          <t>The Photon operating system must audit all account removal actions.</t>
        </r>
      </text>
    </comment>
    <comment ref="AI145" authorId="0" shapeId="0" xr:uid="{00000000-0006-0000-0700-00000F010000}">
      <text>
        <r>
          <rPr>
            <sz val="11"/>
            <rFont val="Calibri"/>
          </rPr>
          <t>The Photon operating system must initiate auditing as part of the boot process.</t>
        </r>
      </text>
    </comment>
    <comment ref="AJ145" authorId="0" shapeId="0" xr:uid="{00000000-0006-0000-0700-000010010000}">
      <text>
        <r>
          <rPr>
            <sz val="11"/>
            <rFont val="Calibri"/>
          </rPr>
          <t>The Photon operating system must audit the execution of privileged functions.</t>
        </r>
      </text>
    </comment>
    <comment ref="AK145" authorId="0" shapeId="0" xr:uid="{00000000-0006-0000-0700-000011010000}">
      <text>
        <r>
          <rPr>
            <sz val="11"/>
            <rFont val="Calibri"/>
          </rPr>
          <t>The Photon operating system must configure auditd to keep five rotated log files.</t>
        </r>
      </text>
    </comment>
    <comment ref="AL145" authorId="0" shapeId="0" xr:uid="{00000000-0006-0000-0700-000012010000}">
      <text>
        <r>
          <rPr>
            <sz val="11"/>
            <rFont val="Calibri"/>
          </rPr>
          <t>The Photon operating system must generate audit records when the sudo command is used.</t>
        </r>
      </text>
    </comment>
    <comment ref="AM145" authorId="0" shapeId="0" xr:uid="{00000000-0006-0000-0700-000013010000}">
      <text>
        <r>
          <rPr>
            <sz val="11"/>
            <rFont val="Calibri"/>
          </rPr>
          <t>The Photon operating system must generate audit records when successful/unsuccessful logon attempts occur.</t>
        </r>
      </text>
    </comment>
    <comment ref="AN145" authorId="0" shapeId="0" xr:uid="{00000000-0006-0000-0700-000014010000}">
      <text>
        <r>
          <rPr>
            <sz val="11"/>
            <rFont val="Calibri"/>
          </rPr>
          <t xml:space="preserve">The Photon operating system must audit the </t>
        </r>
        <r>
          <rPr>
            <sz val="11"/>
            <color rgb="FF000000"/>
            <rFont val="Calibri"/>
          </rPr>
          <t>"</t>
        </r>
        <r>
          <rPr>
            <b/>
            <sz val="11"/>
            <color rgb="FF000000"/>
            <rFont val="Calibri"/>
          </rPr>
          <t>insmod</t>
        </r>
        <r>
          <rPr>
            <sz val="11"/>
            <color rgb="FF000000"/>
            <rFont val="Calibri"/>
          </rPr>
          <t>"</t>
        </r>
        <r>
          <rPr>
            <sz val="11"/>
            <color rgb="FF000000"/>
            <rFont val="Calibri"/>
          </rPr>
          <t xml:space="preserve"> module.</t>
        </r>
      </text>
    </comment>
    <comment ref="AO145" authorId="0" shapeId="0" xr:uid="{00000000-0006-0000-0700-000015010000}">
      <text>
        <r>
          <rPr>
            <sz val="11"/>
            <rFont val="Calibri"/>
          </rPr>
          <t>The Photon operating system auditd service must generate audit records for all account creations, modifications, disabling, and termination events.</t>
        </r>
      </text>
    </comment>
    <comment ref="AP145" authorId="0" shapeId="0" xr:uid="{00000000-0006-0000-0700-000016010000}">
      <text>
        <r>
          <rPr>
            <sz val="11"/>
            <rFont val="Calibri"/>
          </rPr>
          <t>The Photon operating system must ensure audit events are flushed to disk at proper intervals.</t>
        </r>
      </text>
    </comment>
    <comment ref="AQ145" authorId="0" shapeId="0" xr:uid="{00000000-0006-0000-0700-000017010000}">
      <text>
        <r>
          <rPr>
            <sz val="11"/>
            <rFont val="Calibri"/>
          </rPr>
          <t>The Photon operating system must configure sshd to display the last login immediately after authentication.</t>
        </r>
      </text>
    </comment>
    <comment ref="AR145" authorId="0" shapeId="0" xr:uid="{00000000-0006-0000-0700-000018010000}">
      <text>
        <r>
          <rPr>
            <sz val="11"/>
            <rFont val="Calibri"/>
          </rPr>
          <t>VMware Postgres log files must contain required fields.</t>
        </r>
      </text>
    </comment>
    <comment ref="AS145" authorId="0" shapeId="0" xr:uid="{00000000-0006-0000-0700-000019010000}">
      <text>
        <r>
          <rPr>
            <sz val="11"/>
            <rFont val="Calibri"/>
          </rPr>
          <t>VMware Postgres must be configured to overwrite older logs when necessary.</t>
        </r>
      </text>
    </comment>
    <comment ref="AT145" authorId="0" shapeId="0" xr:uid="{00000000-0006-0000-0700-00001A010000}">
      <text>
        <r>
          <rPr>
            <sz val="11"/>
            <rFont val="Calibri"/>
          </rPr>
          <t>VMware Postgres must write log entries to disk prior to returning operation success or failure.</t>
        </r>
      </text>
    </comment>
    <comment ref="AU145" authorId="0" shapeId="0" xr:uid="{00000000-0006-0000-0700-00001B010000}">
      <text>
        <r>
          <rPr>
            <sz val="11"/>
            <rFont val="Calibri"/>
          </rPr>
          <t>VMware Postgres must have log collection enabled.</t>
        </r>
      </text>
    </comment>
    <comment ref="H161" authorId="0" shapeId="0" xr:uid="{00000000-0006-0000-0700-00001C010000}">
      <text>
        <r>
          <rPr>
            <sz val="11"/>
            <rFont val="Calibri"/>
          </rPr>
          <t>The vCenter Server must provide an immediate real-time alert to the system administrator (SA) and information system security officer (ISSO), at a minimum, on every Single Sign-On (SSO) account action.</t>
        </r>
      </text>
    </comment>
    <comment ref="I161" authorId="0" shapeId="0" xr:uid="{00000000-0006-0000-0700-00001D010000}">
      <text>
        <r>
          <rPr>
            <sz val="11"/>
            <rFont val="Calibri"/>
          </rPr>
          <t>vCenter must provide an immediate real-time alert to the system administrator (SA) and information system security officer (ISSO), at a minimum, of all audit failure events requiring real-time alerts.</t>
        </r>
      </text>
    </comment>
    <comment ref="J161" authorId="0" shapeId="0" xr:uid="{00000000-0006-0000-0700-00001E010000}">
      <text>
        <r>
          <rPr>
            <sz val="11"/>
            <rFont val="Calibri"/>
          </rPr>
          <t>The ESXi host must not suppress warnings that the local or remote shell sessions are enabled.</t>
        </r>
      </text>
    </comment>
    <comment ref="K161" authorId="0" shapeId="0" xr:uid="{00000000-0006-0000-0700-00001F010000}">
      <text>
        <r>
          <rPr>
            <sz val="11"/>
            <rFont val="Calibri"/>
          </rPr>
          <t>The ESXi host must not suppress warnings about unmitigated hyperthreading vulnerabilities.</t>
        </r>
      </text>
    </comment>
    <comment ref="L161" authorId="0" shapeId="0" xr:uid="{00000000-0006-0000-0700-000020010000}">
      <text>
        <r>
          <rPr>
            <sz val="11"/>
            <rFont val="Calibri"/>
          </rPr>
          <t>The Photon operating system audit log must log space limit problems to syslog.</t>
        </r>
      </text>
    </comment>
    <comment ref="M161" authorId="0" shapeId="0" xr:uid="{00000000-0006-0000-0700-000021010000}">
      <text>
        <r>
          <rPr>
            <sz val="11"/>
            <rFont val="Calibri"/>
          </rPr>
          <t>The Photon operating system audit log must attempt to log audit failures to syslog.</t>
        </r>
      </text>
    </comment>
    <comment ref="N161" authorId="0" shapeId="0" xr:uid="{00000000-0006-0000-0700-000022010000}">
      <text>
        <r>
          <rPr>
            <sz val="11"/>
            <rFont val="Calibri"/>
          </rPr>
          <t>The Photon operating system must configure auditd to keep logging in the event max log file size is reached.</t>
        </r>
      </text>
    </comment>
    <comment ref="O161" authorId="0" shapeId="0" xr:uid="{00000000-0006-0000-0700-000023010000}">
      <text>
        <r>
          <rPr>
            <sz val="11"/>
            <rFont val="Calibri"/>
          </rPr>
          <t>The Photon operating system must configure auditd to log space limit problems to syslog.</t>
        </r>
      </text>
    </comment>
    <comment ref="H167" authorId="0" shapeId="0" xr:uid="{00000000-0006-0000-0700-000024010000}">
      <text>
        <r>
          <rPr>
            <sz val="11"/>
            <rFont val="Calibri"/>
          </rPr>
          <t>The Photon operating system must audit all account creations.</t>
        </r>
      </text>
    </comment>
    <comment ref="I167" authorId="0" shapeId="0" xr:uid="{00000000-0006-0000-0700-000025010000}">
      <text>
        <r>
          <rPr>
            <sz val="11"/>
            <rFont val="Calibri"/>
          </rPr>
          <t>The Photon operating system must be configured to audit the execution of privileged functions.</t>
        </r>
      </text>
    </comment>
    <comment ref="J167" authorId="0" shapeId="0" xr:uid="{00000000-0006-0000-0700-000026010000}">
      <text>
        <r>
          <rPr>
            <sz val="11"/>
            <rFont val="Calibri"/>
          </rPr>
          <t>The Photon operating system audit log must have correct permissions.</t>
        </r>
      </text>
    </comment>
    <comment ref="K167" authorId="0" shapeId="0" xr:uid="{00000000-0006-0000-0700-000027010000}">
      <text>
        <r>
          <rPr>
            <sz val="11"/>
            <rFont val="Calibri"/>
          </rPr>
          <t>The Photon operating system audit log must be owned by root.</t>
        </r>
      </text>
    </comment>
    <comment ref="L167" authorId="0" shapeId="0" xr:uid="{00000000-0006-0000-0700-000028010000}">
      <text>
        <r>
          <rPr>
            <sz val="11"/>
            <rFont val="Calibri"/>
          </rPr>
          <t>The Photon operating system audit log must be group-owned by root.</t>
        </r>
      </text>
    </comment>
    <comment ref="M167" authorId="0" shapeId="0" xr:uid="{00000000-0006-0000-0700-000029010000}">
      <text>
        <r>
          <rPr>
            <sz val="11"/>
            <rFont val="Calibri"/>
          </rPr>
          <t>The Photon operating system must allow only the information system security manager (ISSM) (or individuals or roles appointed by the ISSM) to select which auditable events are to be audited.</t>
        </r>
      </text>
    </comment>
    <comment ref="N167" authorId="0" shapeId="0" xr:uid="{00000000-0006-0000-0700-00002A010000}">
      <text>
        <r>
          <rPr>
            <sz val="11"/>
            <rFont val="Calibri"/>
          </rPr>
          <t xml:space="preserve">The Photon operating system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O167" authorId="0" shapeId="0" xr:uid="{00000000-0006-0000-0700-00002B010000}">
      <text>
        <r>
          <rPr>
            <sz val="11"/>
            <rFont val="Calibri"/>
          </rPr>
          <t>The Photon operating system messages file must have the correct ownership and file permissions.</t>
        </r>
      </text>
    </comment>
    <comment ref="P167" authorId="0" shapeId="0" xr:uid="{00000000-0006-0000-0700-00002C010000}">
      <text>
        <r>
          <rPr>
            <sz val="11"/>
            <rFont val="Calibri"/>
          </rPr>
          <t>The Photon operating system must audit all account modifications.</t>
        </r>
      </text>
    </comment>
    <comment ref="Q167" authorId="0" shapeId="0" xr:uid="{00000000-0006-0000-0700-00002D010000}">
      <text>
        <r>
          <rPr>
            <sz val="11"/>
            <rFont val="Calibri"/>
          </rPr>
          <t>The Photon operating system must audit all account modifications.</t>
        </r>
      </text>
    </comment>
    <comment ref="R167" authorId="0" shapeId="0" xr:uid="{00000000-0006-0000-0700-00002E010000}">
      <text>
        <r>
          <rPr>
            <sz val="11"/>
            <rFont val="Calibri"/>
          </rPr>
          <t>The Photon operating system must audit all account disabling actions.</t>
        </r>
      </text>
    </comment>
    <comment ref="S167" authorId="0" shapeId="0" xr:uid="{00000000-0006-0000-0700-00002F010000}">
      <text>
        <r>
          <rPr>
            <sz val="11"/>
            <rFont val="Calibri"/>
          </rPr>
          <t>The Photon operating system must audit all account removal actions.</t>
        </r>
      </text>
    </comment>
    <comment ref="T167" authorId="0" shapeId="0" xr:uid="{00000000-0006-0000-0700-000030010000}">
      <text>
        <r>
          <rPr>
            <sz val="11"/>
            <rFont val="Calibri"/>
          </rPr>
          <t>The Photon operating system audit files and directories must have correct permissions.</t>
        </r>
      </text>
    </comment>
    <comment ref="U167" authorId="0" shapeId="0" xr:uid="{00000000-0006-0000-0700-000031010000}">
      <text>
        <r>
          <rPr>
            <sz val="11"/>
            <rFont val="Calibri"/>
          </rPr>
          <t>The Photon operating system must protect audit tools from unauthorized modification and deletion.</t>
        </r>
      </text>
    </comment>
    <comment ref="V167" authorId="0" shapeId="0" xr:uid="{00000000-0006-0000-0700-000032010000}">
      <text>
        <r>
          <rPr>
            <sz val="11"/>
            <rFont val="Calibri"/>
          </rPr>
          <t>The Photon operating system must audit the execution of privileged functions.</t>
        </r>
      </text>
    </comment>
    <comment ref="W167" authorId="0" shapeId="0" xr:uid="{00000000-0006-0000-0700-000033010000}">
      <text>
        <r>
          <rPr>
            <sz val="11"/>
            <rFont val="Calibri"/>
          </rPr>
          <t>The Photon operating system must generate audit records when the sudo command is used.</t>
        </r>
      </text>
    </comment>
    <comment ref="X167" authorId="0" shapeId="0" xr:uid="{00000000-0006-0000-0700-000034010000}">
      <text>
        <r>
          <rPr>
            <sz val="11"/>
            <rFont val="Calibri"/>
          </rPr>
          <t>The Photon operating system auditd service must generate audit records for all account creations, modifications, disabling, and termination events.</t>
        </r>
      </text>
    </comment>
    <comment ref="Y167" authorId="0" shapeId="0" xr:uid="{00000000-0006-0000-0700-000035010000}">
      <text>
        <r>
          <rPr>
            <sz val="11"/>
            <rFont val="Calibri"/>
          </rPr>
          <t>The VMware Postgres database must protect log files from unauthorized access and modification.</t>
        </r>
      </text>
    </comment>
    <comment ref="Z167" authorId="0" shapeId="0" xr:uid="{00000000-0006-0000-0700-000036010000}">
      <text>
        <r>
          <rPr>
            <sz val="11"/>
            <rFont val="Calibri"/>
          </rPr>
          <t>Performance Charts log files must only be modifiable by privileged users.</t>
        </r>
      </text>
    </comment>
    <comment ref="AA167" authorId="0" shapeId="0" xr:uid="{00000000-0006-0000-0700-000037010000}">
      <text>
        <r>
          <rPr>
            <sz val="11"/>
            <rFont val="Calibri"/>
          </rPr>
          <t>VAMI log files must only be accessible by privileged users.</t>
        </r>
      </text>
    </comment>
    <comment ref="AB167" authorId="0" shapeId="0" xr:uid="{00000000-0006-0000-0700-000038010000}">
      <text>
        <r>
          <rPr>
            <sz val="11"/>
            <rFont val="Calibri"/>
          </rPr>
          <t>ESX Agent Manager log files must only be modifiable by privileged users.</t>
        </r>
      </text>
    </comment>
    <comment ref="AC167" authorId="0" shapeId="0" xr:uid="{00000000-0006-0000-0700-000039010000}">
      <text>
        <r>
          <rPr>
            <sz val="11"/>
            <rFont val="Calibri"/>
          </rPr>
          <t>Lookup Service log files must only be accessible by privileged users.</t>
        </r>
      </text>
    </comment>
    <comment ref="AD167" authorId="0" shapeId="0" xr:uid="{00000000-0006-0000-0700-00003A010000}">
      <text>
        <r>
          <rPr>
            <sz val="11"/>
            <rFont val="Calibri"/>
          </rPr>
          <t>Security Token Service log files must only be modifiable by privileged users.</t>
        </r>
      </text>
    </comment>
    <comment ref="AE167" authorId="0" shapeId="0" xr:uid="{00000000-0006-0000-0700-00003B010000}">
      <text>
        <r>
          <rPr>
            <sz val="11"/>
            <rFont val="Calibri"/>
          </rPr>
          <t>vSphere UI log files must only be accessible by privileged users.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ESXi host must configure the firewall to restrict access to services running on the host.</t>
        </r>
      </text>
    </comment>
    <comment ref="G46" authorId="0" shapeId="0" xr:uid="{00000000-0006-0000-0800-000002000000}">
      <text>
        <r>
          <rPr>
            <sz val="11"/>
            <rFont val="Calibri"/>
          </rPr>
          <t>The ESXi host must configure the firewall to block network traffic by default.</t>
        </r>
      </text>
    </comment>
    <comment ref="G52" authorId="0" shapeId="0" xr:uid="{00000000-0006-0000-0800-000003000000}">
      <text>
        <r>
          <rPr>
            <sz val="11"/>
            <rFont val="Calibri"/>
          </rPr>
          <t>The vCenter Server must disable the distributed virtual switch health check.</t>
        </r>
      </text>
    </comment>
    <comment ref="H52" authorId="0" shapeId="0" xr:uid="{00000000-0006-0000-0800-000020000000}">
      <text>
        <r>
          <rPr>
            <sz val="11"/>
            <rFont val="Calibri"/>
          </rPr>
          <t xml:space="preserve">The ESXi host Secure Shell (SSH) daemon must ignore </t>
        </r>
        <r>
          <rPr>
            <sz val="11"/>
            <color rgb="FF000000"/>
            <rFont val="Calibri"/>
          </rPr>
          <t>"</t>
        </r>
        <r>
          <rPr>
            <b/>
            <sz val="11"/>
            <color rgb="FF000000"/>
            <rFont val="Calibri"/>
          </rPr>
          <t>.rhosts</t>
        </r>
        <r>
          <rPr>
            <sz val="11"/>
            <color rgb="FF000000"/>
            <rFont val="Calibri"/>
          </rPr>
          <t>"</t>
        </r>
        <r>
          <rPr>
            <sz val="11"/>
            <color rgb="FF000000"/>
            <rFont val="Calibri"/>
          </rPr>
          <t xml:space="preserve"> files.</t>
        </r>
      </text>
    </comment>
    <comment ref="I52" authorId="0" shapeId="0" xr:uid="{00000000-0006-0000-0800-000004000000}">
      <text>
        <r>
          <rPr>
            <sz val="11"/>
            <rFont val="Calibri"/>
          </rPr>
          <t>The ESXi host Secure Shell (SSH) daemon must not allow host-based authentication.</t>
        </r>
      </text>
    </comment>
    <comment ref="J52" authorId="0" shapeId="0" xr:uid="{00000000-0006-0000-0800-000005000000}">
      <text>
        <r>
          <rPr>
            <sz val="11"/>
            <rFont val="Calibri"/>
          </rPr>
          <t>The ESXi host Secure Shell (SSH) daemon must be configured to not allow gateway ports.</t>
        </r>
      </text>
    </comment>
    <comment ref="K52" authorId="0" shapeId="0" xr:uid="{00000000-0006-0000-0800-000006000000}">
      <text>
        <r>
          <rPr>
            <sz val="11"/>
            <rFont val="Calibri"/>
          </rPr>
          <t>The ESXi host Secure Shell (SSH) daemon must be configured to not allow X11 forwarding.</t>
        </r>
      </text>
    </comment>
    <comment ref="L52" authorId="0" shapeId="0" xr:uid="{00000000-0006-0000-0800-000007000000}">
      <text>
        <r>
          <rPr>
            <sz val="11"/>
            <rFont val="Calibri"/>
          </rPr>
          <t>The ESXi host Secure Shell (SSH) daemon must not permit tunnels.</t>
        </r>
      </text>
    </comment>
    <comment ref="M52" authorId="0" shapeId="0" xr:uid="{00000000-0006-0000-0800-000008000000}">
      <text>
        <r>
          <rPr>
            <sz val="11"/>
            <rFont val="Calibri"/>
          </rPr>
          <t>The ESXi host must disable the Managed Object Browser (MOB).</t>
        </r>
      </text>
    </comment>
    <comment ref="N52" authorId="0" shapeId="0" xr:uid="{00000000-0006-0000-0800-000009000000}">
      <text>
        <r>
          <rPr>
            <sz val="11"/>
            <rFont val="Calibri"/>
          </rPr>
          <t>The ESXi host must be configured to disable nonessential capabilities by disabling Secure Shell (SSH).</t>
        </r>
      </text>
    </comment>
    <comment ref="O52" authorId="0" shapeId="0" xr:uid="{00000000-0006-0000-0800-00000A000000}">
      <text>
        <r>
          <rPr>
            <sz val="11"/>
            <rFont val="Calibri"/>
          </rPr>
          <t>The ESXi host must disable ESXi Shell unless needed for diagnostics or troubleshooting.</t>
        </r>
      </text>
    </comment>
    <comment ref="P52" authorId="0" shapeId="0" xr:uid="{00000000-0006-0000-0800-00000B000000}">
      <text>
        <r>
          <rPr>
            <sz val="11"/>
            <rFont val="Calibri"/>
          </rPr>
          <t>The ESXi host Secure Shell (SSH) daemon must disable port forwarding.</t>
        </r>
      </text>
    </comment>
    <comment ref="Q52" authorId="0" shapeId="0" xr:uid="{00000000-0006-0000-0800-00000C000000}">
      <text>
        <r>
          <rPr>
            <sz val="11"/>
            <rFont val="Calibri"/>
          </rPr>
          <t>The ESXi host OpenSLP service must be disabled.</t>
        </r>
      </text>
    </comment>
    <comment ref="R52" authorId="0" shapeId="0" xr:uid="{00000000-0006-0000-0800-00000D000000}">
      <text>
        <r>
          <rPr>
            <sz val="11"/>
            <rFont val="Calibri"/>
          </rPr>
          <t>The ESXi Common Information Model (CIM) service must be disabled.</t>
        </r>
      </text>
    </comment>
    <comment ref="S52" authorId="0" shapeId="0" xr:uid="{00000000-0006-0000-0800-00000E000000}">
      <text>
        <r>
          <rPr>
            <sz val="11"/>
            <rFont val="Calibri"/>
          </rPr>
          <t>All 3D features on the virtual machine (VM) must be disabled when not required.</t>
        </r>
      </text>
    </comment>
    <comment ref="T52" authorId="0" shapeId="0" xr:uid="{00000000-0006-0000-0800-00000F000000}">
      <text>
        <r>
          <rPr>
            <sz val="11"/>
            <rFont val="Calibri"/>
          </rPr>
          <t>The Photon operating system must disable the debug-shell service.</t>
        </r>
      </text>
    </comment>
    <comment ref="U52" authorId="0" shapeId="0" xr:uid="{00000000-0006-0000-0800-000010000000}">
      <text>
        <r>
          <rPr>
            <sz val="11"/>
            <rFont val="Calibri"/>
          </rPr>
          <t>The Photon operating system must configure sshd to disallow Generic Security Service Application Program Interface (GSSAPI) authentication.</t>
        </r>
      </text>
    </comment>
    <comment ref="V52" authorId="0" shapeId="0" xr:uid="{00000000-0006-0000-0800-000011000000}">
      <text>
        <r>
          <rPr>
            <sz val="11"/>
            <rFont val="Calibri"/>
          </rPr>
          <t>The Photon operating system must configure sshd to disable X11 forwarding.</t>
        </r>
      </text>
    </comment>
    <comment ref="W52" authorId="0" shapeId="0" xr:uid="{00000000-0006-0000-0800-000012000000}">
      <text>
        <r>
          <rPr>
            <sz val="11"/>
            <rFont val="Calibri"/>
          </rPr>
          <t>The Photon operating system must configure sshd to disallow Kerberos authentication.</t>
        </r>
      </text>
    </comment>
    <comment ref="X52" authorId="0" shapeId="0" xr:uid="{00000000-0006-0000-0800-000013000000}">
      <text>
        <r>
          <rPr>
            <sz val="11"/>
            <rFont val="Calibri"/>
          </rPr>
          <t>The Photon operating system must configure sshd to disallow HostbasedAuthentication.</t>
        </r>
      </text>
    </comment>
    <comment ref="Y52" authorId="0" shapeId="0" xr:uid="{00000000-0006-0000-0800-000014000000}">
      <text>
        <r>
          <rPr>
            <sz val="11"/>
            <rFont val="Calibri"/>
          </rPr>
          <t>The Photon operating system must configure sshd to restrict AllowTcpForwarding.</t>
        </r>
      </text>
    </comment>
    <comment ref="Z52" authorId="0" shapeId="0" xr:uid="{00000000-0006-0000-0800-000015000000}">
      <text>
        <r>
          <rPr>
            <sz val="11"/>
            <rFont val="Calibri"/>
          </rPr>
          <t>Performance Charts must not have the Web Distributed Authoring (WebDAV) servlet installed.</t>
        </r>
      </text>
    </comment>
    <comment ref="AA52" authorId="0" shapeId="0" xr:uid="{00000000-0006-0000-0800-000016000000}">
      <text>
        <r>
          <rPr>
            <sz val="11"/>
            <rFont val="Calibri"/>
          </rPr>
          <t>Performance Charts must disable the shutdown port.</t>
        </r>
      </text>
    </comment>
    <comment ref="AB52" authorId="0" shapeId="0" xr:uid="{00000000-0006-0000-0800-000017000000}">
      <text>
        <r>
          <rPr>
            <sz val="11"/>
            <rFont val="Calibri"/>
          </rPr>
          <t>VAMI must not have the Web Distributed Authoring (WebDAV) servlet installed.</t>
        </r>
      </text>
    </comment>
    <comment ref="AC52" authorId="0" shapeId="0" xr:uid="{00000000-0006-0000-0800-000018000000}">
      <text>
        <r>
          <rPr>
            <sz val="11"/>
            <rFont val="Calibri"/>
          </rPr>
          <t>ESX Agent Manager must not have the Web Distributed Authoring (WebDAV) servlet installed.</t>
        </r>
      </text>
    </comment>
    <comment ref="AD52" authorId="0" shapeId="0" xr:uid="{00000000-0006-0000-0800-000019000000}">
      <text>
        <r>
          <rPr>
            <sz val="11"/>
            <rFont val="Calibri"/>
          </rPr>
          <t>ESX Agent Manager must disable the shutdown port.</t>
        </r>
      </text>
    </comment>
    <comment ref="AE52" authorId="0" shapeId="0" xr:uid="{00000000-0006-0000-0800-00001A000000}">
      <text>
        <r>
          <rPr>
            <sz val="11"/>
            <rFont val="Calibri"/>
          </rPr>
          <t>Lookup Service must not have the Web Distributed Authoring (WebDAV) servlet installed.</t>
        </r>
      </text>
    </comment>
    <comment ref="AF52" authorId="0" shapeId="0" xr:uid="{00000000-0006-0000-0800-00001B000000}">
      <text>
        <r>
          <rPr>
            <sz val="11"/>
            <rFont val="Calibri"/>
          </rPr>
          <t>Lookup Service must disable the shutdown port.</t>
        </r>
      </text>
    </comment>
    <comment ref="AG52" authorId="0" shapeId="0" xr:uid="{00000000-0006-0000-0800-00001C000000}">
      <text>
        <r>
          <rPr>
            <sz val="11"/>
            <rFont val="Calibri"/>
          </rPr>
          <t>The Security Token Service must not have the Web Distributed Authoring (WebDAV) servlet installed.</t>
        </r>
      </text>
    </comment>
    <comment ref="AH52" authorId="0" shapeId="0" xr:uid="{00000000-0006-0000-0800-00001D000000}">
      <text>
        <r>
          <rPr>
            <sz val="11"/>
            <rFont val="Calibri"/>
          </rPr>
          <t>The Security Token Service must disable the shutdown port.</t>
        </r>
      </text>
    </comment>
    <comment ref="AI52" authorId="0" shapeId="0" xr:uid="{00000000-0006-0000-0800-00001E000000}">
      <text>
        <r>
          <rPr>
            <sz val="11"/>
            <rFont val="Calibri"/>
          </rPr>
          <t>vSphere UI must not have the Web Distributed Authoring (WebDAV) servlet installed.</t>
        </r>
      </text>
    </comment>
    <comment ref="AJ52" authorId="0" shapeId="0" xr:uid="{00000000-0006-0000-0800-00001F000000}">
      <text>
        <r>
          <rPr>
            <sz val="11"/>
            <rFont val="Calibri"/>
          </rPr>
          <t>vSphere UI must disable the shutdown port.</t>
        </r>
      </text>
    </comment>
    <comment ref="G63" authorId="0" shapeId="0" xr:uid="{00000000-0006-0000-0800-000021000000}">
      <text>
        <r>
          <rPr>
            <sz val="11"/>
            <rFont val="Calibri"/>
          </rPr>
          <t>The ESXi host must have all security patches and updates installed.</t>
        </r>
      </text>
    </comment>
    <comment ref="H63" authorId="0" shapeId="0" xr:uid="{00000000-0006-0000-0800-000022000000}">
      <text>
        <r>
          <rPr>
            <sz val="11"/>
            <rFont val="Calibri"/>
          </rPr>
          <t>The Photon operating system must use an OpenSSH server version that does not support protocol 1.</t>
        </r>
      </text>
    </comment>
    <comment ref="G71" authorId="0" shapeId="0" xr:uid="{00000000-0006-0000-0800-000023000000}">
      <text>
        <r>
          <rPr>
            <sz val="11"/>
            <rFont val="Calibri"/>
          </rPr>
          <t>The ESXi host must have all security patches and updates installed.</t>
        </r>
      </text>
    </comment>
    <comment ref="H71" authorId="0" shapeId="0" xr:uid="{00000000-0006-0000-0800-000024000000}">
      <text>
        <r>
          <rPr>
            <sz val="11"/>
            <rFont val="Calibri"/>
          </rPr>
          <t>The Photon operating system must use an OpenSSH server version that does not support protocol 1.</t>
        </r>
      </text>
    </comment>
    <comment ref="G81" authorId="0" shapeId="0" xr:uid="{00000000-0006-0000-0800-000025000000}">
      <text>
        <r>
          <rPr>
            <sz val="11"/>
            <rFont val="Calibri"/>
          </rPr>
          <t>The vCenter Server must uniquely identify and authenticate users or processes acting on behalf of users.</t>
        </r>
      </text>
    </comment>
    <comment ref="H81" authorId="0" shapeId="0" xr:uid="{00000000-0006-0000-0800-000026000000}">
      <text>
        <r>
          <rPr>
            <sz val="11"/>
            <rFont val="Calibri"/>
          </rPr>
          <t>The vCenter Server must use unique service accounts when applications connect to vCenter.</t>
        </r>
      </text>
    </comment>
    <comment ref="I81" authorId="0" shapeId="0" xr:uid="{00000000-0006-0000-0800-000027000000}">
      <text>
        <r>
          <rPr>
            <sz val="11"/>
            <rFont val="Calibri"/>
          </rPr>
          <t>The ESXi host must use Active Directory for local user authentication.</t>
        </r>
      </text>
    </comment>
    <comment ref="G83" authorId="0" shapeId="0" xr:uid="{00000000-0006-0000-0800-000028000000}">
      <text>
        <r>
          <rPr>
            <sz val="11"/>
            <rFont val="Calibri"/>
          </rPr>
          <t>The vCenter Server users must have the correct roles assigned.</t>
        </r>
      </text>
    </comment>
    <comment ref="H83" authorId="0" shapeId="0" xr:uid="{00000000-0006-0000-0800-000029000000}">
      <text>
        <r>
          <rPr>
            <sz val="11"/>
            <rFont val="Calibri"/>
          </rPr>
          <t>Access to the ESXi host must be limited by enabling lockdown mode.</t>
        </r>
      </text>
    </comment>
    <comment ref="I83" authorId="0" shapeId="0" xr:uid="{00000000-0006-0000-0800-00002A000000}">
      <text>
        <r>
          <rPr>
            <sz val="11"/>
            <rFont val="Calibri"/>
          </rPr>
          <t>Use of the virtual machine (VM)  console must be minimized.</t>
        </r>
      </text>
    </comment>
    <comment ref="G86" authorId="0" shapeId="0" xr:uid="{00000000-0006-0000-0800-00002B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G91" authorId="0" shapeId="0" xr:uid="{00000000-0006-0000-0800-00002C000000}">
      <text>
        <r>
          <rPr>
            <sz val="11"/>
            <rFont val="Calibri"/>
          </rPr>
          <t>The vCenter Server must prohibit password reuse for a minimum of five generations.</t>
        </r>
      </text>
    </comment>
    <comment ref="H91" authorId="0" shapeId="0" xr:uid="{00000000-0006-0000-0800-00002D000000}">
      <text>
        <r>
          <rPr>
            <sz val="11"/>
            <rFont val="Calibri"/>
          </rPr>
          <t>The vCenter Server must enforce a 60-day maximum password lifetime restriction.</t>
        </r>
      </text>
    </comment>
    <comment ref="I91" authorId="0" shapeId="0" xr:uid="{00000000-0006-0000-0800-00002E000000}">
      <text>
        <r>
          <rPr>
            <sz val="11"/>
            <rFont val="Calibri"/>
          </rPr>
          <t>The ESXi host must prohibit the reuse of passwords within five iterations.</t>
        </r>
      </text>
    </comment>
    <comment ref="J91" authorId="0" shapeId="0" xr:uid="{00000000-0006-0000-0800-00002F000000}">
      <text>
        <r>
          <rPr>
            <sz val="11"/>
            <rFont val="Calibri"/>
          </rPr>
          <t>The Photon operating system must prohibit password reuse for a minimum of five generations.</t>
        </r>
      </text>
    </comment>
    <comment ref="G92" authorId="0" shapeId="0" xr:uid="{00000000-0006-0000-0800-000030000000}">
      <text>
        <r>
          <rPr>
            <sz val="11"/>
            <rFont val="Calibri"/>
          </rPr>
          <t>The vCenter Server passwords must be at least 15 characters in length.</t>
        </r>
      </text>
    </comment>
    <comment ref="H92" authorId="0" shapeId="0" xr:uid="{00000000-0006-0000-0800-000031000000}">
      <text>
        <r>
          <rPr>
            <sz val="11"/>
            <rFont val="Calibri"/>
          </rPr>
          <t>The vCenter Server passwords must contain at least one uppercase character.</t>
        </r>
      </text>
    </comment>
    <comment ref="I92" authorId="0" shapeId="0" xr:uid="{00000000-0006-0000-0800-000032000000}">
      <text>
        <r>
          <rPr>
            <sz val="11"/>
            <rFont val="Calibri"/>
          </rPr>
          <t>The vCenter Server passwords must contain at least one lowercase character.</t>
        </r>
      </text>
    </comment>
    <comment ref="J92" authorId="0" shapeId="0" xr:uid="{00000000-0006-0000-0800-000033000000}">
      <text>
        <r>
          <rPr>
            <sz val="11"/>
            <rFont val="Calibri"/>
          </rPr>
          <t>The vCenter Server passwords must contain at least one numeric character.</t>
        </r>
      </text>
    </comment>
    <comment ref="K92" authorId="0" shapeId="0" xr:uid="{00000000-0006-0000-0800-000034000000}">
      <text>
        <r>
          <rPr>
            <sz val="11"/>
            <rFont val="Calibri"/>
          </rPr>
          <t>The vCenter Server passwords must contain at least one special character.</t>
        </r>
      </text>
    </comment>
    <comment ref="L92" authorId="0" shapeId="0" xr:uid="{00000000-0006-0000-0800-000035000000}">
      <text>
        <r>
          <rPr>
            <sz val="11"/>
            <rFont val="Calibri"/>
          </rPr>
          <t>The ESXi host must be configured with a sufficiently complex password policy.</t>
        </r>
      </text>
    </comment>
    <comment ref="M92" authorId="0" shapeId="0" xr:uid="{00000000-0006-0000-0800-000036000000}">
      <text>
        <r>
          <rPr>
            <sz val="11"/>
            <rFont val="Calibri"/>
          </rPr>
          <t>The Photon operating system must enforce password complexity by requiring that at least one uppercase character be used.</t>
        </r>
      </text>
    </comment>
    <comment ref="N92" authorId="0" shapeId="0" xr:uid="{00000000-0006-0000-0800-000037000000}">
      <text>
        <r>
          <rPr>
            <sz val="11"/>
            <rFont val="Calibri"/>
          </rPr>
          <t>The Photon operating system must enforce password complexity by requiring that at least one lowercase character be used.</t>
        </r>
      </text>
    </comment>
    <comment ref="O92" authorId="0" shapeId="0" xr:uid="{00000000-0006-0000-0800-000038000000}">
      <text>
        <r>
          <rPr>
            <sz val="11"/>
            <rFont val="Calibri"/>
          </rPr>
          <t>The Photon operating system must enforce password complexity by requiring that at least one numeric character be used.</t>
        </r>
      </text>
    </comment>
    <comment ref="P92" authorId="0" shapeId="0" xr:uid="{00000000-0006-0000-0800-000039000000}">
      <text>
        <r>
          <rPr>
            <sz val="11"/>
            <rFont val="Calibri"/>
          </rPr>
          <t>The Photon operating system must enforce a minimum eight-character password length.</t>
        </r>
      </text>
    </comment>
    <comment ref="Q92" authorId="0" shapeId="0" xr:uid="{00000000-0006-0000-0800-00003A000000}">
      <text>
        <r>
          <rPr>
            <sz val="11"/>
            <rFont val="Calibri"/>
          </rPr>
          <t>The Photon operating system must enforce password complexity by requiring that at least one special character be used.</t>
        </r>
      </text>
    </comment>
    <comment ref="R92" authorId="0" shapeId="0" xr:uid="{00000000-0006-0000-0800-00003B000000}">
      <text>
        <r>
          <rPr>
            <sz val="11"/>
            <rFont val="Calibri"/>
          </rPr>
          <t xml:space="preserve">The Photon operating system must use the </t>
        </r>
        <r>
          <rPr>
            <sz val="11"/>
            <color rgb="FF000000"/>
            <rFont val="Calibri"/>
          </rPr>
          <t>"</t>
        </r>
        <r>
          <rPr>
            <b/>
            <sz val="11"/>
            <color rgb="FF000000"/>
            <rFont val="Calibri"/>
          </rPr>
          <t>pam_cracklib</t>
        </r>
        <r>
          <rPr>
            <sz val="11"/>
            <color rgb="FF000000"/>
            <rFont val="Calibri"/>
          </rPr>
          <t>"</t>
        </r>
        <r>
          <rPr>
            <sz val="11"/>
            <color rgb="FF000000"/>
            <rFont val="Calibri"/>
          </rPr>
          <t xml:space="preserve"> module.</t>
        </r>
      </text>
    </comment>
    <comment ref="S92" authorId="0" shapeId="0" xr:uid="{00000000-0006-0000-0800-00003C000000}">
      <text>
        <r>
          <rPr>
            <sz val="11"/>
            <rFont val="Calibri"/>
          </rPr>
          <t>The Photon operating system must enforce password complexity on the root account.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ESXi host must configure the firewall to restrict access to services running on the host.</t>
        </r>
      </text>
    </comment>
    <comment ref="L16" authorId="0" shapeId="0" xr:uid="{00000000-0006-0000-0A00-000002000000}">
      <text>
        <r>
          <rPr>
            <sz val="11"/>
            <rFont val="Calibri"/>
          </rPr>
          <t>The ESXi host must configure the firewall to restrict access to services running on the host.</t>
        </r>
      </text>
    </comment>
    <comment ref="M16" authorId="0" shapeId="0" xr:uid="{00000000-0006-0000-0A00-000003000000}">
      <text>
        <r>
          <rPr>
            <sz val="11"/>
            <rFont val="Calibri"/>
          </rPr>
          <t>The ESXi host must configure the firewall to block network traffic by default.</t>
        </r>
      </text>
    </comment>
    <comment ref="L17" authorId="0" shapeId="0" xr:uid="{00000000-0006-0000-0A00-000004000000}">
      <text>
        <r>
          <rPr>
            <sz val="11"/>
            <rFont val="Calibri"/>
          </rPr>
          <t>The vCenter Server must be isolated from the public internet but must still allow for patch notification and delivery.</t>
        </r>
      </text>
    </comment>
    <comment ref="M17" authorId="0" shapeId="0" xr:uid="{00000000-0006-0000-0A00-000005000000}">
      <text>
        <r>
          <rPr>
            <sz val="11"/>
            <rFont val="Calibri"/>
          </rPr>
          <t>The ESXi host must configure the firewall to block network traffic by default.</t>
        </r>
      </text>
    </comment>
    <comment ref="L22" authorId="0" shapeId="0" xr:uid="{00000000-0006-0000-0A00-000006000000}">
      <text>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M22" authorId="0" shapeId="0" xr:uid="{00000000-0006-0000-0A00-000009000000}">
      <text>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text>
    </comment>
    <comment ref="N22" authorId="0" shapeId="0" xr:uid="{00000000-0006-0000-0A00-000007000000}">
      <text>
        <r>
          <rPr>
            <sz val="11"/>
            <rFont val="Calibri"/>
          </rPr>
          <t>All port groups on standard switches must be configured to reject forged transmits.</t>
        </r>
      </text>
    </comment>
    <comment ref="O22" authorId="0" shapeId="0" xr:uid="{00000000-0006-0000-0A00-000008000000}">
      <text>
        <r>
          <rPr>
            <sz val="11"/>
            <rFont val="Calibri"/>
          </rPr>
          <t>All port groups on standard switches must be configured to reject guest Media Access Control (MAC) address changes.</t>
        </r>
      </text>
    </comment>
    <comment ref="L32" authorId="0" shapeId="0" xr:uid="{00000000-0006-0000-0A00-00000A000000}">
      <text>
        <r>
          <rPr>
            <sz val="11"/>
            <rFont val="Calibri"/>
          </rPr>
          <t>System administrators must use templates to deploy virtual machines (VMs) whenever possible.</t>
        </r>
      </text>
    </comment>
    <comment ref="L35" authorId="0" shapeId="0" xr:uid="{00000000-0006-0000-0A00-00000B000000}">
      <text>
        <r>
          <rPr>
            <sz val="11"/>
            <rFont val="Calibri"/>
          </rPr>
          <t>The vCenter server must disable SNMPv1/2 receivers.</t>
        </r>
      </text>
    </comment>
    <comment ref="M35" authorId="0" shapeId="0" xr:uid="{00000000-0006-0000-0A00-000028000000}">
      <text>
        <r>
          <rPr>
            <sz val="11"/>
            <rFont val="Calibri"/>
          </rPr>
          <t>The vCenter Server must disable the distributed virtual switch health check.</t>
        </r>
      </text>
    </comment>
    <comment ref="N35" authorId="0" shapeId="0" xr:uid="{00000000-0006-0000-0A00-000029000000}">
      <text>
        <r>
          <rPr>
            <sz val="11"/>
            <rFont val="Calibri"/>
          </rPr>
          <t>The vCenter Server must disable Username/Password and Windows Integrated Authentication.</t>
        </r>
      </text>
    </comment>
    <comment ref="O35" authorId="0" shapeId="0" xr:uid="{00000000-0006-0000-0A00-00002A000000}">
      <text>
        <r>
          <rPr>
            <sz val="11"/>
            <rFont val="Calibri"/>
          </rPr>
          <t xml:space="preserve">The ESXi host Secure Shell (SSH) daemon must ignore </t>
        </r>
        <r>
          <rPr>
            <sz val="11"/>
            <color rgb="FF000000"/>
            <rFont val="Calibri"/>
          </rPr>
          <t>"</t>
        </r>
        <r>
          <rPr>
            <b/>
            <sz val="11"/>
            <color rgb="FF000000"/>
            <rFont val="Calibri"/>
          </rPr>
          <t>.rhosts</t>
        </r>
        <r>
          <rPr>
            <sz val="11"/>
            <color rgb="FF000000"/>
            <rFont val="Calibri"/>
          </rPr>
          <t>"</t>
        </r>
        <r>
          <rPr>
            <sz val="11"/>
            <color rgb="FF000000"/>
            <rFont val="Calibri"/>
          </rPr>
          <t xml:space="preserve"> files.</t>
        </r>
      </text>
    </comment>
    <comment ref="P35" authorId="0" shapeId="0" xr:uid="{00000000-0006-0000-0A00-00000C000000}">
      <text>
        <r>
          <rPr>
            <sz val="11"/>
            <rFont val="Calibri"/>
          </rPr>
          <t>The ESXi host Secure Shell (SSH) daemon must not allow host-based authentication.</t>
        </r>
      </text>
    </comment>
    <comment ref="Q35" authorId="0" shapeId="0" xr:uid="{00000000-0006-0000-0A00-00000D000000}">
      <text>
        <r>
          <rPr>
            <sz val="11"/>
            <rFont val="Calibri"/>
          </rPr>
          <t>The ESXi host Secure Shell (SSH) daemon must be configured to not allow gateway ports.</t>
        </r>
      </text>
    </comment>
    <comment ref="R35" authorId="0" shapeId="0" xr:uid="{00000000-0006-0000-0A00-00000E000000}">
      <text>
        <r>
          <rPr>
            <sz val="11"/>
            <rFont val="Calibri"/>
          </rPr>
          <t>The ESXi host Secure Shell (SSH) daemon must be configured to not allow X11 forwarding.</t>
        </r>
      </text>
    </comment>
    <comment ref="S35" authorId="0" shapeId="0" xr:uid="{00000000-0006-0000-0A00-00000F000000}">
      <text>
        <r>
          <rPr>
            <sz val="11"/>
            <rFont val="Calibri"/>
          </rPr>
          <t>The ESXi host Secure Shell (SSH) daemon must not permit tunnels.</t>
        </r>
      </text>
    </comment>
    <comment ref="T35" authorId="0" shapeId="0" xr:uid="{00000000-0006-0000-0A00-000010000000}">
      <text>
        <r>
          <rPr>
            <sz val="11"/>
            <rFont val="Calibri"/>
          </rPr>
          <t>The ESXi host must disable the Managed Object Browser (MOB).</t>
        </r>
      </text>
    </comment>
    <comment ref="U35" authorId="0" shapeId="0" xr:uid="{00000000-0006-0000-0A00-000011000000}">
      <text>
        <r>
          <rPr>
            <sz val="11"/>
            <rFont val="Calibri"/>
          </rPr>
          <t>The ESXi host must be configured to disable nonessential capabilities by disabling Secure Shell (SSH).</t>
        </r>
      </text>
    </comment>
    <comment ref="V35" authorId="0" shapeId="0" xr:uid="{00000000-0006-0000-0A00-000012000000}">
      <text>
        <r>
          <rPr>
            <sz val="11"/>
            <rFont val="Calibri"/>
          </rPr>
          <t>The ESXi host must disable ESXi Shell unless needed for diagnostics or troubleshooting.</t>
        </r>
      </text>
    </comment>
    <comment ref="W35" authorId="0" shapeId="0" xr:uid="{00000000-0006-0000-0A00-000013000000}">
      <text>
        <r>
          <rPr>
            <sz val="11"/>
            <rFont val="Calibri"/>
          </rPr>
          <t>The ESXi host Secure Shell (SSH) daemon must disable port forwarding.</t>
        </r>
      </text>
    </comment>
    <comment ref="X35" authorId="0" shapeId="0" xr:uid="{00000000-0006-0000-0A00-000014000000}">
      <text>
        <r>
          <rPr>
            <sz val="11"/>
            <rFont val="Calibri"/>
          </rPr>
          <t>The ESXi host OpenSLP service must be disabled.</t>
        </r>
      </text>
    </comment>
    <comment ref="Y35" authorId="0" shapeId="0" xr:uid="{00000000-0006-0000-0A00-000015000000}">
      <text>
        <r>
          <rPr>
            <sz val="11"/>
            <rFont val="Calibri"/>
          </rPr>
          <t>The ESXi Common Information Model (CIM) service must be disabled.</t>
        </r>
      </text>
    </comment>
    <comment ref="Z35" authorId="0" shapeId="0" xr:uid="{00000000-0006-0000-0A00-000016000000}">
      <text>
        <r>
          <rPr>
            <sz val="11"/>
            <rFont val="Calibri"/>
          </rPr>
          <t>All 3D features on the virtual machine (VM) must be disabled when not required.</t>
        </r>
      </text>
    </comment>
    <comment ref="AA35" authorId="0" shapeId="0" xr:uid="{00000000-0006-0000-0A00-000017000000}">
      <text>
        <r>
          <rPr>
            <sz val="11"/>
            <rFont val="Calibri"/>
          </rPr>
          <t>The Photon operating system must disable the debug-shell service.</t>
        </r>
      </text>
    </comment>
    <comment ref="AB35" authorId="0" shapeId="0" xr:uid="{00000000-0006-0000-0A00-000018000000}">
      <text>
        <r>
          <rPr>
            <sz val="11"/>
            <rFont val="Calibri"/>
          </rPr>
          <t>The Photon operating system must configure sshd to disallow Generic Security Service Application Program Interface (GSSAPI) authentication.</t>
        </r>
      </text>
    </comment>
    <comment ref="AC35" authorId="0" shapeId="0" xr:uid="{00000000-0006-0000-0A00-000019000000}">
      <text>
        <r>
          <rPr>
            <sz val="11"/>
            <rFont val="Calibri"/>
          </rPr>
          <t>The Photon operating system must configure sshd to disable X11 forwarding.</t>
        </r>
      </text>
    </comment>
    <comment ref="AD35" authorId="0" shapeId="0" xr:uid="{00000000-0006-0000-0A00-00001A000000}">
      <text>
        <r>
          <rPr>
            <sz val="11"/>
            <rFont val="Calibri"/>
          </rPr>
          <t>The Photon operating system must configure sshd to disallow Kerberos authentication.</t>
        </r>
      </text>
    </comment>
    <comment ref="AE35" authorId="0" shapeId="0" xr:uid="{00000000-0006-0000-0A00-00001B000000}">
      <text>
        <r>
          <rPr>
            <sz val="11"/>
            <rFont val="Calibri"/>
          </rPr>
          <t>The Photon operating system must configure sshd to disallow HostbasedAuthentication.</t>
        </r>
      </text>
    </comment>
    <comment ref="AF35" authorId="0" shapeId="0" xr:uid="{00000000-0006-0000-0A00-00001C000000}">
      <text>
        <r>
          <rPr>
            <sz val="11"/>
            <rFont val="Calibri"/>
          </rPr>
          <t>The Photon operating system must configure sshd to restrict AllowTcpForwarding.</t>
        </r>
      </text>
    </comment>
    <comment ref="AG35" authorId="0" shapeId="0" xr:uid="{00000000-0006-0000-0A00-00001D000000}">
      <text>
        <r>
          <rPr>
            <sz val="11"/>
            <rFont val="Calibri"/>
          </rPr>
          <t>Performance Charts must not have the Web Distributed Authoring (WebDAV) servlet installed.</t>
        </r>
      </text>
    </comment>
    <comment ref="AH35" authorId="0" shapeId="0" xr:uid="{00000000-0006-0000-0A00-00001E000000}">
      <text>
        <r>
          <rPr>
            <sz val="11"/>
            <rFont val="Calibri"/>
          </rPr>
          <t>Performance Charts must disable the shutdown port.</t>
        </r>
      </text>
    </comment>
    <comment ref="AI35" authorId="0" shapeId="0" xr:uid="{00000000-0006-0000-0A00-00001F000000}">
      <text>
        <r>
          <rPr>
            <sz val="11"/>
            <rFont val="Calibri"/>
          </rPr>
          <t>VAMI must not have the Web Distributed Authoring (WebDAV) servlet installed.</t>
        </r>
      </text>
    </comment>
    <comment ref="AJ35" authorId="0" shapeId="0" xr:uid="{00000000-0006-0000-0A00-000020000000}">
      <text>
        <r>
          <rPr>
            <sz val="11"/>
            <rFont val="Calibri"/>
          </rPr>
          <t>ESX Agent Manager must not have the Web Distributed Authoring (WebDAV) servlet installed.</t>
        </r>
      </text>
    </comment>
    <comment ref="AK35" authorId="0" shapeId="0" xr:uid="{00000000-0006-0000-0A00-000021000000}">
      <text>
        <r>
          <rPr>
            <sz val="11"/>
            <rFont val="Calibri"/>
          </rPr>
          <t>ESX Agent Manager must disable the shutdown port.</t>
        </r>
      </text>
    </comment>
    <comment ref="AL35" authorId="0" shapeId="0" xr:uid="{00000000-0006-0000-0A00-000022000000}">
      <text>
        <r>
          <rPr>
            <sz val="11"/>
            <rFont val="Calibri"/>
          </rPr>
          <t>Lookup Service must not have the Web Distributed Authoring (WebDAV) servlet installed.</t>
        </r>
      </text>
    </comment>
    <comment ref="AM35" authorId="0" shapeId="0" xr:uid="{00000000-0006-0000-0A00-000023000000}">
      <text>
        <r>
          <rPr>
            <sz val="11"/>
            <rFont val="Calibri"/>
          </rPr>
          <t>Lookup Service must disable the shutdown port.</t>
        </r>
      </text>
    </comment>
    <comment ref="AN35" authorId="0" shapeId="0" xr:uid="{00000000-0006-0000-0A00-000024000000}">
      <text>
        <r>
          <rPr>
            <sz val="11"/>
            <rFont val="Calibri"/>
          </rPr>
          <t>The Security Token Service must not have the Web Distributed Authoring (WebDAV) servlet installed.</t>
        </r>
      </text>
    </comment>
    <comment ref="AO35" authorId="0" shapeId="0" xr:uid="{00000000-0006-0000-0A00-000025000000}">
      <text>
        <r>
          <rPr>
            <sz val="11"/>
            <rFont val="Calibri"/>
          </rPr>
          <t>The Security Token Service must disable the shutdown port.</t>
        </r>
      </text>
    </comment>
    <comment ref="AP35" authorId="0" shapeId="0" xr:uid="{00000000-0006-0000-0A00-000026000000}">
      <text>
        <r>
          <rPr>
            <sz val="11"/>
            <rFont val="Calibri"/>
          </rPr>
          <t>vSphere UI must not have the Web Distributed Authoring (WebDAV) servlet installed.</t>
        </r>
      </text>
    </comment>
    <comment ref="AQ35" authorId="0" shapeId="0" xr:uid="{00000000-0006-0000-0A00-000027000000}">
      <text>
        <r>
          <rPr>
            <sz val="11"/>
            <rFont val="Calibri"/>
          </rPr>
          <t>vSphere UI must disable the shutdown port.</t>
        </r>
      </text>
    </comment>
    <comment ref="L36" authorId="0" shapeId="0" xr:uid="{00000000-0006-0000-0A00-00002B000000}">
      <text>
        <r>
          <rPr>
            <sz val="11"/>
            <rFont val="Calibri"/>
          </rPr>
          <t>The vCenter server must enforce SNMPv3 security features where SNMP is required.</t>
        </r>
      </text>
    </comment>
    <comment ref="M36" authorId="0" shapeId="0" xr:uid="{00000000-0006-0000-0A00-00002C000000}">
      <text>
        <r>
          <rPr>
            <sz val="11"/>
            <rFont val="Calibri"/>
          </rPr>
          <t>Simple Network Management Protocol (SNMP) must be configured properly on the ESXi host.</t>
        </r>
      </text>
    </comment>
    <comment ref="L73" authorId="0" shapeId="0" xr:uid="{00000000-0006-0000-0A00-00002D000000}">
      <text>
        <r>
          <rPr>
            <sz val="11"/>
            <rFont val="Calibri"/>
          </rPr>
          <t>The vCenter Server must have new Key Encryption Keys (KEKs) reissued at regular intervals for vSAN encrypted datastore(s).</t>
        </r>
      </text>
    </comment>
    <comment ref="L84" authorId="0" shapeId="0" xr:uid="{00000000-0006-0000-0A00-00002E000000}">
      <text>
        <r>
          <rPr>
            <sz val="11"/>
            <rFont val="Calibri"/>
          </rPr>
          <t>The vCenter Server must use TLS 1.2, at a minimum, to protect the confidentiality of sensitive data during electronic dissemination using remote access.</t>
        </r>
      </text>
    </comment>
    <comment ref="M84" authorId="0" shapeId="0" xr:uid="{00000000-0006-0000-0A00-00002F000000}">
      <text>
        <r>
          <rPr>
            <sz val="11"/>
            <rFont val="Calibri"/>
          </rPr>
          <t>The vCenter Server must enable FIPS-validated cryptography.</t>
        </r>
      </text>
    </comment>
    <comment ref="N84" authorId="0" shapeId="0" xr:uid="{00000000-0006-0000-0A00-000030000000}">
      <text>
        <r>
          <rPr>
            <sz val="11"/>
            <rFont val="Calibri"/>
          </rPr>
          <t>The vCenter Server must use secure Lightweight Directory Access Protocol (LDAPS) when adding an LDAP identity source.</t>
        </r>
      </text>
    </comment>
    <comment ref="O84" authorId="0" shapeId="0" xr:uid="{00000000-0006-0000-0A00-000031000000}">
      <text>
        <r>
          <rPr>
            <sz val="11"/>
            <rFont val="Calibri"/>
          </rPr>
          <t>The ESXi host Secure Shell (SSH) daemon must use FIPS 140-2 validated cryptographic modules to protect the confidentiality of remote access sessions.</t>
        </r>
      </text>
    </comment>
    <comment ref="P84" authorId="0" shapeId="0" xr:uid="{00000000-0006-0000-0A00-000032000000}">
      <text>
        <r>
          <rPr>
            <sz val="11"/>
            <rFont val="Calibri"/>
          </rPr>
          <t>The ESXi host must exclusively enable Transport Layer Security (TLS) 1.2 for all endpoints.</t>
        </r>
      </text>
    </comment>
    <comment ref="Q84" authorId="0" shapeId="0" xr:uid="{00000000-0006-0000-0A00-000033000000}">
      <text>
        <r>
          <rPr>
            <sz val="11"/>
            <rFont val="Calibri"/>
          </rPr>
          <t>The ESXi host rhttpproxy daemon must use FIPS 140-2 validated cryptographic modules to protect the confidentiality of remote access sessions.</t>
        </r>
      </text>
    </comment>
    <comment ref="R84" authorId="0" shapeId="0" xr:uid="{00000000-0006-0000-0A00-000034000000}">
      <text>
        <r>
          <rPr>
            <sz val="11"/>
            <rFont val="Calibri"/>
          </rPr>
          <t>The ESXi host SSH daemon must be configured to only use FIPS 140-2 validated ciphers.</t>
        </r>
      </text>
    </comment>
    <comment ref="S84" authorId="0" shapeId="0" xr:uid="{00000000-0006-0000-0A00-000035000000}">
      <text>
        <r>
          <rPr>
            <sz val="11"/>
            <rFont val="Calibri"/>
          </rPr>
          <t>Encryption must be enabled for vMotion on the virtual machine (VM).</t>
        </r>
      </text>
    </comment>
    <comment ref="T84" authorId="0" shapeId="0" xr:uid="{00000000-0006-0000-0A00-000036000000}">
      <text>
        <r>
          <rPr>
            <sz val="11"/>
            <rFont val="Calibri"/>
          </rPr>
          <t>Encryption must be enabled for Fault Tolerance on the virtual machine (VM).</t>
        </r>
      </text>
    </comment>
    <comment ref="U84" authorId="0" shapeId="0" xr:uid="{00000000-0006-0000-0A00-000037000000}">
      <text>
        <r>
          <rPr>
            <sz val="11"/>
            <rFont val="Calibri"/>
          </rPr>
          <t>The Photon operating system must configure sshd to use approved encryption algorithms.</t>
        </r>
      </text>
    </comment>
    <comment ref="V84" authorId="0" shapeId="0" xr:uid="{00000000-0006-0000-0A00-000038000000}">
      <text>
        <r>
          <rPr>
            <sz val="11"/>
            <rFont val="Calibri"/>
          </rPr>
          <t>The Photon operating system must configure sshd to use FIPS 140-2 ciphers.</t>
        </r>
      </text>
    </comment>
    <comment ref="W84" authorId="0" shapeId="0" xr:uid="{00000000-0006-0000-0A00-00003900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X84" authorId="0" shapeId="0" xr:uid="{00000000-0006-0000-0A00-00003A000000}">
      <text>
        <r>
          <rPr>
            <sz val="11"/>
            <rFont val="Calibri"/>
          </rPr>
          <t>VMware Postgres must use FIPS 140-2 approved Transport Layer Security (TLS) ciphers.</t>
        </r>
      </text>
    </comment>
    <comment ref="Y84" authorId="0" shapeId="0" xr:uid="{00000000-0006-0000-0A00-00003B000000}">
      <text>
        <r>
          <rPr>
            <sz val="11"/>
            <rFont val="Calibri"/>
          </rPr>
          <t>VAMI must be configured with FIPS 140-2 compliant ciphers for HTTPS connections.</t>
        </r>
      </text>
    </comment>
    <comment ref="Z84" authorId="0" shapeId="0" xr:uid="{00000000-0006-0000-0A00-00003C000000}">
      <text>
        <r>
          <rPr>
            <sz val="11"/>
            <rFont val="Calibri"/>
          </rPr>
          <t>VAMI must implement Transport Layer Security (TLS) 1.2 exclusively.</t>
        </r>
      </text>
    </comment>
    <comment ref="AA84" authorId="0" shapeId="0" xr:uid="{00000000-0006-0000-0A00-00003D000000}">
      <text>
        <r>
          <rPr>
            <sz val="11"/>
            <rFont val="Calibri"/>
          </rPr>
          <t>VAMI must force clients to select the most secure cipher.</t>
        </r>
      </text>
    </comment>
    <comment ref="AB84" authorId="0" shapeId="0" xr:uid="{00000000-0006-0000-0A00-00003E000000}">
      <text>
        <r>
          <rPr>
            <sz val="11"/>
            <rFont val="Calibri"/>
          </rPr>
          <t>VAMI must disable client-initiated Transport Layer Security (TLS) renegotiation.</t>
        </r>
      </text>
    </comment>
    <comment ref="AC84" authorId="0" shapeId="0" xr:uid="{00000000-0006-0000-0A00-00003F000000}">
      <text>
        <r>
          <rPr>
            <sz val="11"/>
            <rFont val="Calibri"/>
          </rPr>
          <t>VAMI must enable FIPS mode.</t>
        </r>
      </text>
    </comment>
    <comment ref="AD84" authorId="0" shapeId="0" xr:uid="{00000000-0006-0000-0A00-000040000000}">
      <text>
        <r>
          <rPr>
            <sz val="11"/>
            <rFont val="Calibri"/>
          </rPr>
          <t>Envoy must be configured to operate in FIPS mode.</t>
        </r>
      </text>
    </comment>
    <comment ref="AE84" authorId="0" shapeId="0" xr:uid="{00000000-0006-0000-0A00-000041000000}">
      <text>
        <r>
          <rPr>
            <sz val="11"/>
            <rFont val="Calibri"/>
          </rPr>
          <t>Envoy must use only Transport Layer Security (TLS) 1.2 for the protection of client connections.</t>
        </r>
      </text>
    </comment>
    <comment ref="L119" authorId="0" shapeId="0" xr:uid="{00000000-0006-0000-0A00-000042000000}">
      <text>
        <r>
          <rPr>
            <sz val="11"/>
            <rFont val="Calibri"/>
          </rPr>
          <t>The ESXi host must have all security patches and updates installed.</t>
        </r>
      </text>
    </comment>
    <comment ref="M119" authorId="0" shapeId="0" xr:uid="{00000000-0006-0000-0A00-000043000000}">
      <text>
        <r>
          <rPr>
            <sz val="11"/>
            <rFont val="Calibri"/>
          </rPr>
          <t>The Photon operating system must use an OpenSSH server version that does not support protocol 1.</t>
        </r>
      </text>
    </comment>
    <comment ref="L137" authorId="0" shapeId="0" xr:uid="{00000000-0006-0000-0A00-000044000000}">
      <text>
        <r>
          <rPr>
            <sz val="11"/>
            <rFont val="Calibri"/>
          </rPr>
          <t>The vCenter Server users must have the correct roles assigned.</t>
        </r>
      </text>
    </comment>
    <comment ref="M137" authorId="0" shapeId="0" xr:uid="{00000000-0006-0000-0A00-000045000000}">
      <text>
        <r>
          <rPr>
            <sz val="11"/>
            <rFont val="Calibri"/>
          </rPr>
          <t>The vCenter Server must restrict access to the default roles with cryptographic permissions.</t>
        </r>
      </text>
    </comment>
    <comment ref="N137" authorId="0" shapeId="0" xr:uid="{00000000-0006-0000-0A00-000046000000}">
      <text>
        <r>
          <rPr>
            <sz val="11"/>
            <rFont val="Calibri"/>
          </rPr>
          <t>The vCenter Server must restrict access to cryptographic permissions.</t>
        </r>
      </text>
    </comment>
    <comment ref="O137" authorId="0" shapeId="0" xr:uid="{00000000-0006-0000-0A00-000047000000}">
      <text>
        <r>
          <rPr>
            <sz val="11"/>
            <rFont val="Calibri"/>
          </rPr>
          <t>The ESXi host must not provide root/administrator-level access to Common Information Model (CIM)-based hardware monitoring tools or other third-party applications.</t>
        </r>
      </text>
    </comment>
    <comment ref="L145" authorId="0" shapeId="0" xr:uid="{00000000-0006-0000-0A00-000048000000}">
      <text>
        <r>
          <rPr>
            <sz val="11"/>
            <rFont val="Calibri"/>
          </rPr>
          <t>The vCenter Server users must have the correct roles assigned.</t>
        </r>
      </text>
    </comment>
    <comment ref="L152" authorId="0" shapeId="0" xr:uid="{00000000-0006-0000-0A00-000049000000}">
      <text>
        <r>
          <rPr>
            <sz val="11"/>
            <rFont val="Calibri"/>
          </rPr>
          <t>The vCenter Server must uniquely identify and authenticate users or processes acting on behalf of users.</t>
        </r>
      </text>
    </comment>
    <comment ref="M152" authorId="0" shapeId="0" xr:uid="{00000000-0006-0000-0A00-00004A000000}">
      <text>
        <r>
          <rPr>
            <sz val="11"/>
            <rFont val="Calibri"/>
          </rPr>
          <t>The ESXi host must use Active Directory for local user authentication.</t>
        </r>
      </text>
    </comment>
    <comment ref="L153" authorId="0" shapeId="0" xr:uid="{00000000-0006-0000-0A00-00004B000000}">
      <text>
        <r>
          <rPr>
            <sz val="11"/>
            <rFont val="Calibri"/>
          </rPr>
          <t>The vCenter Server must use unique service accounts when applications connect to vCenter.</t>
        </r>
      </text>
    </comment>
    <comment ref="L159" authorId="0" shapeId="0" xr:uid="{00000000-0006-0000-0A00-00004C000000}">
      <text>
        <r>
          <rPr>
            <sz val="11"/>
            <rFont val="Calibri"/>
          </rPr>
          <t>The vCenter Server must terminate vSphere Client sessions after 10 minutes of inactivity.</t>
        </r>
      </text>
    </comment>
    <comment ref="M159" authorId="0" shapeId="0" xr:uid="{00000000-0006-0000-0A00-00004D000000}">
      <text>
        <r>
          <rPr>
            <sz val="11"/>
            <rFont val="Calibri"/>
          </rPr>
          <t>The ESXi host Secure Shell (SSH) daemon must set a timeout count on idle sessions.</t>
        </r>
      </text>
    </comment>
    <comment ref="N159" authorId="0" shapeId="0" xr:uid="{00000000-0006-0000-0A00-00004E000000}">
      <text>
        <r>
          <rPr>
            <sz val="11"/>
            <rFont val="Calibri"/>
          </rPr>
          <t>The ESXi host Secure Shell (SSH) daemon must set a timeout interval on idle sessions.</t>
        </r>
      </text>
    </comment>
    <comment ref="O159" authorId="0" shapeId="0" xr:uid="{00000000-0006-0000-0A00-00004F000000}">
      <text>
        <r>
          <rPr>
            <sz val="11"/>
            <rFont val="Calibri"/>
          </rPr>
          <t>The ESXi host must set a timeout to automatically disable idle shell sessions after two minutes.</t>
        </r>
      </text>
    </comment>
    <comment ref="P159" authorId="0" shapeId="0" xr:uid="{00000000-0006-0000-0A00-000050000000}">
      <text>
        <r>
          <rPr>
            <sz val="11"/>
            <rFont val="Calibri"/>
          </rPr>
          <t>The ESXi host must terminate shell services after 10 minutes.</t>
        </r>
      </text>
    </comment>
    <comment ref="Q159" authorId="0" shapeId="0" xr:uid="{00000000-0006-0000-0A00-000051000000}">
      <text>
        <r>
          <rPr>
            <sz val="11"/>
            <rFont val="Calibri"/>
          </rPr>
          <t>The ESXi host must log out of the console UI after two minutes.</t>
        </r>
      </text>
    </comment>
    <comment ref="R159" authorId="0" shapeId="0" xr:uid="{00000000-0006-0000-0A00-000052000000}">
      <text>
        <r>
          <rPr>
            <sz val="11"/>
            <rFont val="Calibri"/>
          </rPr>
          <t>The ESXi host must configure a session timeout for the vSphere API.</t>
        </r>
      </text>
    </comment>
    <comment ref="S159" authorId="0" shapeId="0" xr:uid="{00000000-0006-0000-0A00-000053000000}">
      <text>
        <r>
          <rPr>
            <sz val="11"/>
            <rFont val="Calibri"/>
          </rPr>
          <t>The ESXi Host Client must be configured with a session timeout.</t>
        </r>
      </text>
    </comment>
    <comment ref="T159" authorId="0" shapeId="0" xr:uid="{00000000-0006-0000-0A00-000054000000}">
      <text>
        <r>
          <rPr>
            <sz val="11"/>
            <rFont val="Calibri"/>
          </rPr>
          <t>The virtual machine (VM) guest operating system must be locked when the last console connection is closed.</t>
        </r>
      </text>
    </comment>
    <comment ref="U159" authorId="0" shapeId="0" xr:uid="{00000000-0006-0000-0A00-000055000000}">
      <text>
        <r>
          <rPr>
            <sz val="11"/>
            <rFont val="Calibri"/>
          </rPr>
          <t>The Photon operating system must set a session inactivity timeout of 15 minutes or less.</t>
        </r>
      </text>
    </comment>
    <comment ref="V159" authorId="0" shapeId="0" xr:uid="{00000000-0006-0000-0A00-000056000000}">
      <text>
        <r>
          <rPr>
            <sz val="11"/>
            <rFont val="Calibri"/>
          </rPr>
          <t>The Photon operating system must configure sshd to disconnect idle Secure Shell (SSH) sessions.</t>
        </r>
      </text>
    </comment>
    <comment ref="W159" authorId="0" shapeId="0" xr:uid="{00000000-0006-0000-0A00-000057000000}">
      <text>
        <r>
          <rPr>
            <sz val="11"/>
            <rFont val="Calibri"/>
          </rPr>
          <t>The Photon operating system must configure sshd to disconnect idle Secure Shell (SSH) sessions.</t>
        </r>
      </text>
    </comment>
    <comment ref="L161" authorId="0" shapeId="0" xr:uid="{00000000-0006-0000-0A00-000058000000}">
      <text>
        <r>
          <rPr>
            <sz val="11"/>
            <rFont val="Calibri"/>
          </rPr>
          <t>The ESXi host Secure Shell (SSH) daemon must not allow authentication using an empty password.</t>
        </r>
      </text>
    </comment>
    <comment ref="M161" authorId="0" shapeId="0" xr:uid="{00000000-0006-0000-0A00-000059000000}">
      <text>
        <r>
          <rPr>
            <sz val="11"/>
            <rFont val="Calibri"/>
          </rPr>
          <t>The Photon operating system must configure sshd to disallow authentication with an empty password.</t>
        </r>
      </text>
    </comment>
    <comment ref="L162" authorId="0" shapeId="0" xr:uid="{00000000-0006-0000-0A00-00005A000000}">
      <text>
        <r>
          <rPr>
            <sz val="11"/>
            <rFont val="Calibri"/>
          </rPr>
          <t>The Photon operating system must store only encrypted representations of passwords.</t>
        </r>
      </text>
    </comment>
    <comment ref="M162" authorId="0" shapeId="0" xr:uid="{00000000-0006-0000-0A00-00005B000000}">
      <text>
        <r>
          <rPr>
            <sz val="11"/>
            <rFont val="Calibri"/>
          </rPr>
          <t>The Photon operating system must store only encrypted representations of passwords.</t>
        </r>
      </text>
    </comment>
    <comment ref="L164" authorId="0" shapeId="0" xr:uid="{00000000-0006-0000-0A00-00005C000000}">
      <text>
        <r>
          <rPr>
            <sz val="11"/>
            <rFont val="Calibri"/>
          </rPr>
          <t>The vCenter Server must enforce the limit of three consecutive invalid login attempts by a user.</t>
        </r>
      </text>
    </comment>
    <comment ref="M164" authorId="0" shapeId="0" xr:uid="{00000000-0006-0000-0A00-00005D000000}">
      <text>
        <r>
          <rPr>
            <sz val="11"/>
            <rFont val="Calibri"/>
          </rPr>
          <t>The vCenter Server must set the interval for counting failed login attempts to at least 15 minutes.</t>
        </r>
      </text>
    </comment>
    <comment ref="N164" authorId="0" shapeId="0" xr:uid="{00000000-0006-0000-0A00-00005E000000}">
      <text>
        <r>
          <rPr>
            <sz val="11"/>
            <rFont val="Calibri"/>
          </rPr>
          <t>The vCenter Server must require an administrator to unlock an account locked due to excessive login failures.</t>
        </r>
      </text>
    </comment>
    <comment ref="O164" authorId="0" shapeId="0" xr:uid="{00000000-0006-0000-0A00-00005F000000}">
      <text>
        <r>
          <rPr>
            <sz val="11"/>
            <rFont val="Calibri"/>
          </rPr>
          <t>The ESXi host must enforce the limit of three consecutive invalid logon attempts by a user.</t>
        </r>
      </text>
    </comment>
    <comment ref="P164" authorId="0" shapeId="0" xr:uid="{00000000-0006-0000-0A00-000060000000}">
      <text>
        <r>
          <rPr>
            <sz val="11"/>
            <rFont val="Calibri"/>
          </rPr>
          <t>The ESXi host must enforce an unlock timeout of 15 minutes after a user account is locked out.</t>
        </r>
      </text>
    </comment>
    <comment ref="Q164" authorId="0" shapeId="0" xr:uid="{00000000-0006-0000-0A00-000061000000}">
      <text>
        <r>
          <rPr>
            <sz val="11"/>
            <rFont val="Calibri"/>
          </rPr>
          <t>The Photon operating system must automatically lock an account when three unsuccessful logon attempts occur.</t>
        </r>
      </text>
    </comment>
    <comment ref="R164" authorId="0" shapeId="0" xr:uid="{00000000-0006-0000-0A00-000062000000}">
      <text>
        <r>
          <rPr>
            <sz val="11"/>
            <rFont val="Calibri"/>
          </rPr>
          <t>The Photon operating system must configure sshd to limit the number of allowed login attempts per connection.</t>
        </r>
      </text>
    </comment>
    <comment ref="L166" authorId="0" shapeId="0" xr:uid="{00000000-0006-0000-0A00-000063000000}">
      <text>
        <r>
          <rPr>
            <sz val="11"/>
            <rFont val="Calibri"/>
          </rPr>
          <t>The vCenter Server passwords must be at least 15 characters in length.</t>
        </r>
      </text>
    </comment>
    <comment ref="M166" authorId="0" shapeId="0" xr:uid="{00000000-0006-0000-0A00-000064000000}">
      <text>
        <r>
          <rPr>
            <sz val="11"/>
            <rFont val="Calibri"/>
          </rPr>
          <t>The vCenter Server passwords must contain at least one uppercase character.</t>
        </r>
      </text>
    </comment>
    <comment ref="N166" authorId="0" shapeId="0" xr:uid="{00000000-0006-0000-0A00-000065000000}">
      <text>
        <r>
          <rPr>
            <sz val="11"/>
            <rFont val="Calibri"/>
          </rPr>
          <t>The vCenter Server passwords must contain at least one lowercase character.</t>
        </r>
      </text>
    </comment>
    <comment ref="O166" authorId="0" shapeId="0" xr:uid="{00000000-0006-0000-0A00-000066000000}">
      <text>
        <r>
          <rPr>
            <sz val="11"/>
            <rFont val="Calibri"/>
          </rPr>
          <t>The vCenter Server passwords must contain at least one numeric character.</t>
        </r>
      </text>
    </comment>
    <comment ref="P166" authorId="0" shapeId="0" xr:uid="{00000000-0006-0000-0A00-000067000000}">
      <text>
        <r>
          <rPr>
            <sz val="11"/>
            <rFont val="Calibri"/>
          </rPr>
          <t>The vCenter Server passwords must contain at least one special character.</t>
        </r>
      </text>
    </comment>
    <comment ref="Q166" authorId="0" shapeId="0" xr:uid="{00000000-0006-0000-0A00-000068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text>
    </comment>
    <comment ref="R166" authorId="0" shapeId="0" xr:uid="{00000000-0006-0000-0A00-000069000000}">
      <text>
        <r>
          <rPr>
            <sz val="11"/>
            <rFont val="Calibri"/>
          </rPr>
          <t>The ESXi host must be configured with a sufficiently complex password policy.</t>
        </r>
      </text>
    </comment>
    <comment ref="S166" authorId="0" shapeId="0" xr:uid="{00000000-0006-0000-0A00-00006A000000}">
      <text>
        <r>
          <rPr>
            <sz val="11"/>
            <rFont val="Calibri"/>
          </rPr>
          <t>The Photon operating system must enforce password complexity by requiring that at least one uppercase character be used.</t>
        </r>
      </text>
    </comment>
    <comment ref="T166" authorId="0" shapeId="0" xr:uid="{00000000-0006-0000-0A00-00006B000000}">
      <text>
        <r>
          <rPr>
            <sz val="11"/>
            <rFont val="Calibri"/>
          </rPr>
          <t>The Photon operating system must enforce password complexity by requiring that at least one lowercase character be used.</t>
        </r>
      </text>
    </comment>
    <comment ref="U166" authorId="0" shapeId="0" xr:uid="{00000000-0006-0000-0A00-00006C000000}">
      <text>
        <r>
          <rPr>
            <sz val="11"/>
            <rFont val="Calibri"/>
          </rPr>
          <t>The Photon operating system must enforce password complexity by requiring that at least one numeric character be used.</t>
        </r>
      </text>
    </comment>
    <comment ref="V166" authorId="0" shapeId="0" xr:uid="{00000000-0006-0000-0A00-00006D000000}">
      <text>
        <r>
          <rPr>
            <sz val="11"/>
            <rFont val="Calibri"/>
          </rPr>
          <t>The Photon operating system must enforce a minimum eight-character password length.</t>
        </r>
      </text>
    </comment>
    <comment ref="W166" authorId="0" shapeId="0" xr:uid="{00000000-0006-0000-0A00-00006E000000}">
      <text>
        <r>
          <rPr>
            <sz val="11"/>
            <rFont val="Calibri"/>
          </rPr>
          <t>The Photon operating system must enforce password complexity by requiring that at least one special character be used.</t>
        </r>
      </text>
    </comment>
    <comment ref="X166" authorId="0" shapeId="0" xr:uid="{00000000-0006-0000-0A00-00006F000000}">
      <text>
        <r>
          <rPr>
            <sz val="11"/>
            <rFont val="Calibri"/>
          </rPr>
          <t>The Photon operating system must enforce password complexity on the root account.</t>
        </r>
      </text>
    </comment>
    <comment ref="L167" authorId="0" shapeId="0" xr:uid="{00000000-0006-0000-0A00-000070000000}">
      <text>
        <r>
          <rPr>
            <sz val="11"/>
            <rFont val="Calibri"/>
          </rPr>
          <t>The vCenter Server must prohibit password reuse for a minimum of five generations.</t>
        </r>
      </text>
    </comment>
    <comment ref="M167" authorId="0" shapeId="0" xr:uid="{00000000-0006-0000-0A00-000071000000}">
      <text>
        <r>
          <rPr>
            <sz val="11"/>
            <rFont val="Calibri"/>
          </rPr>
          <t>The ESXi host must prohibit the reuse of passwords within five iterations.</t>
        </r>
      </text>
    </comment>
    <comment ref="N167" authorId="0" shapeId="0" xr:uid="{00000000-0006-0000-0A00-000072000000}">
      <text>
        <r>
          <rPr>
            <sz val="11"/>
            <rFont val="Calibri"/>
          </rPr>
          <t>The Photon operating system must prohibit password reuse for a minimum of five generations.</t>
        </r>
      </text>
    </comment>
    <comment ref="L169" authorId="0" shapeId="0" xr:uid="{00000000-0006-0000-0A00-000073000000}">
      <text>
        <r>
          <rPr>
            <sz val="11"/>
            <rFont val="Calibri"/>
          </rPr>
          <t>The vCenter Server must enforce a 60-day maximum password lifetime restriction.</t>
        </r>
      </text>
    </comment>
    <comment ref="M169" authorId="0" shapeId="0" xr:uid="{00000000-0006-0000-0A00-000074000000}">
      <text>
        <r>
          <rPr>
            <sz val="11"/>
            <rFont val="Calibri"/>
          </rPr>
          <t>The ESXi host must be configured with an appropriate maximum password age.</t>
        </r>
      </text>
    </comment>
    <comment ref="N169" authorId="0" shapeId="0" xr:uid="{00000000-0006-0000-0A00-000075000000}">
      <text>
        <r>
          <rPr>
            <sz val="11"/>
            <rFont val="Calibri"/>
          </rPr>
          <t>The Photon operating system must be configured so that passwords for new users are restricted to a 24-hour minimum lifetime.</t>
        </r>
      </text>
    </comment>
    <comment ref="O169" authorId="0" shapeId="0" xr:uid="{00000000-0006-0000-0A00-000076000000}">
      <text>
        <r>
          <rPr>
            <sz val="11"/>
            <rFont val="Calibri"/>
          </rPr>
          <t>The Photon operating system must be configured so that passwords for new users are restricted to a 90-day maximum lifetime.</t>
        </r>
      </text>
    </comment>
    <comment ref="L174" authorId="0" shapeId="0" xr:uid="{00000000-0006-0000-0A00-000077000000}">
      <text>
        <r>
          <rPr>
            <sz val="11"/>
            <rFont val="Calibri"/>
          </rPr>
          <t>The vCenter Server must require multifactor authentication.</t>
        </r>
      </text>
    </comment>
    <comment ref="L180" authorId="0" shapeId="0" xr:uid="{00000000-0006-0000-0A00-000078000000}">
      <text>
        <r>
          <rPr>
            <sz val="11"/>
            <rFont val="Calibri"/>
          </rPr>
          <t>The vCenter Server must use unique service accounts when applications connect to vCenter.</t>
        </r>
      </text>
    </comment>
    <comment ref="L181" authorId="0" shapeId="0" xr:uid="{00000000-0006-0000-0A00-000079000000}">
      <text>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text>
    </comment>
    <comment ref="L221" authorId="0" shapeId="0" xr:uid="{00000000-0006-0000-0A00-00007A000000}">
      <text>
        <r>
          <rPr>
            <sz val="11"/>
            <rFont val="Calibri"/>
          </rPr>
          <t>The vCenter Server must produce audit records containing information to establish what type of events occurred.</t>
        </r>
      </text>
    </comment>
    <comment ref="M221" authorId="0" shapeId="0" xr:uid="{00000000-0006-0000-0A00-00007B000000}">
      <text>
        <r>
          <rPr>
            <sz val="11"/>
            <rFont val="Calibri"/>
          </rPr>
          <t>The vCenter Server must be configured to send logs to a central log server.</t>
        </r>
      </text>
    </comment>
    <comment ref="N221" authorId="0" shapeId="0" xr:uid="{00000000-0006-0000-0A00-00007C000000}">
      <text>
        <r>
          <rPr>
            <sz val="11"/>
            <rFont val="Calibri"/>
          </rPr>
          <t>Remote logging for ESXi hosts must be configured.</t>
        </r>
      </text>
    </comment>
    <comment ref="O221" authorId="0" shapeId="0" xr:uid="{00000000-0006-0000-0A00-00007D000000}">
      <text>
        <r>
          <rPr>
            <sz val="11"/>
            <rFont val="Calibri"/>
          </rPr>
          <t>The ESXi host must produce audit records containing information to establish what type of events occurred.</t>
        </r>
      </text>
    </comment>
    <comment ref="P221" authorId="0" shapeId="0" xr:uid="{00000000-0006-0000-0A00-00007E000000}">
      <text>
        <r>
          <rPr>
            <sz val="11"/>
            <rFont val="Calibri"/>
          </rPr>
          <t>The ESXi host must enable a persistent log location for all locally stored logs.</t>
        </r>
      </text>
    </comment>
    <comment ref="Q221" authorId="0" shapeId="0" xr:uid="{00000000-0006-0000-0A00-00007F000000}">
      <text>
        <r>
          <rPr>
            <sz val="11"/>
            <rFont val="Calibri"/>
          </rPr>
          <t>The Photon operating system must audit all account creations.</t>
        </r>
      </text>
    </comment>
    <comment ref="R221" authorId="0" shapeId="0" xr:uid="{00000000-0006-0000-0A00-000080000000}">
      <text>
        <r>
          <rPr>
            <sz val="11"/>
            <rFont val="Calibri"/>
          </rPr>
          <t>The Photon operating system must generate audit records when successful/unsuccessful attempts to access privileges occur.</t>
        </r>
      </text>
    </comment>
    <comment ref="S221" authorId="0" shapeId="0" xr:uid="{00000000-0006-0000-0A00-000081000000}">
      <text>
        <r>
          <rPr>
            <sz val="11"/>
            <rFont val="Calibri"/>
          </rPr>
          <t>The Photon operating system must audit all account modifications.</t>
        </r>
      </text>
    </comment>
    <comment ref="T221" authorId="0" shapeId="0" xr:uid="{00000000-0006-0000-0A00-000082000000}">
      <text>
        <r>
          <rPr>
            <sz val="11"/>
            <rFont val="Calibri"/>
          </rPr>
          <t>The Photon operating system must audit all account modifications.</t>
        </r>
      </text>
    </comment>
    <comment ref="U221" authorId="0" shapeId="0" xr:uid="{00000000-0006-0000-0A00-000083000000}">
      <text>
        <r>
          <rPr>
            <sz val="11"/>
            <rFont val="Calibri"/>
          </rPr>
          <t>The Photon operating system must audit all account disabling actions.</t>
        </r>
      </text>
    </comment>
    <comment ref="V221" authorId="0" shapeId="0" xr:uid="{00000000-0006-0000-0A00-000084000000}">
      <text>
        <r>
          <rPr>
            <sz val="11"/>
            <rFont val="Calibri"/>
          </rPr>
          <t>The Photon operating system must audit all account removal actions.</t>
        </r>
      </text>
    </comment>
    <comment ref="W221" authorId="0" shapeId="0" xr:uid="{00000000-0006-0000-0A00-000085000000}">
      <text>
        <r>
          <rPr>
            <sz val="11"/>
            <rFont val="Calibri"/>
          </rPr>
          <t>The Photon operating system must generate audit records when successful/unsuccessful logon attempts occur.</t>
        </r>
      </text>
    </comment>
    <comment ref="X221" authorId="0" shapeId="0" xr:uid="{00000000-0006-0000-0A00-000086000000}">
      <text>
        <r>
          <rPr>
            <sz val="11"/>
            <rFont val="Calibri"/>
          </rPr>
          <t>Performance Charts must record user access in a format that enables monitoring of remote access.</t>
        </r>
      </text>
    </comment>
    <comment ref="Y221" authorId="0" shapeId="0" xr:uid="{00000000-0006-0000-0A00-000087000000}">
      <text>
        <r>
          <rPr>
            <sz val="11"/>
            <rFont val="Calibri"/>
          </rPr>
          <t>VAMI must be configured to monitor remote access.</t>
        </r>
      </text>
    </comment>
    <comment ref="Z221" authorId="0" shapeId="0" xr:uid="{00000000-0006-0000-0A00-000088000000}">
      <text>
        <r>
          <rPr>
            <sz val="11"/>
            <rFont val="Calibri"/>
          </rPr>
          <t>ESX Agent Manager must record user access in a format that enables monitoring of remote access.</t>
        </r>
      </text>
    </comment>
    <comment ref="AA221" authorId="0" shapeId="0" xr:uid="{00000000-0006-0000-0A00-000089000000}">
      <text>
        <r>
          <rPr>
            <sz val="11"/>
            <rFont val="Calibri"/>
          </rPr>
          <t>Lookup Service must record user access in a format that enables monitoring of remote access.</t>
        </r>
      </text>
    </comment>
    <comment ref="AB221" authorId="0" shapeId="0" xr:uid="{00000000-0006-0000-0A00-00008A000000}">
      <text>
        <r>
          <rPr>
            <sz val="11"/>
            <rFont val="Calibri"/>
          </rPr>
          <t>The Security Token Service must record user access in a format that enables monitoring of remote access.</t>
        </r>
      </text>
    </comment>
    <comment ref="AC221" authorId="0" shapeId="0" xr:uid="{00000000-0006-0000-0A00-00008B000000}">
      <text>
        <r>
          <rPr>
            <sz val="11"/>
            <rFont val="Calibri"/>
          </rPr>
          <t>vSphere UI must record user access in a format that enables monitoring of remote access.</t>
        </r>
      </text>
    </comment>
    <comment ref="L229" authorId="0" shapeId="0" xr:uid="{00000000-0006-0000-0A00-00008C000000}">
      <text>
        <r>
          <rPr>
            <sz val="11"/>
            <rFont val="Calibri"/>
          </rPr>
          <t>The vCenter Server must produce audit records containing information to establish what type of events occurred.</t>
        </r>
      </text>
    </comment>
    <comment ref="M229" authorId="0" shapeId="0" xr:uid="{00000000-0006-0000-0A00-00008D000000}">
      <text>
        <r>
          <rPr>
            <sz val="11"/>
            <rFont val="Calibri"/>
          </rPr>
          <t>The ESXi host must produce audit records containing information to establish what type of events occurred.</t>
        </r>
      </text>
    </comment>
    <comment ref="N229" authorId="0" shapeId="0" xr:uid="{00000000-0006-0000-0A00-00008E000000}">
      <text>
        <r>
          <rPr>
            <sz val="11"/>
            <rFont val="Calibri"/>
          </rPr>
          <t>VMware Postgres log files must contain required fields.</t>
        </r>
      </text>
    </comment>
    <comment ref="O229" authorId="0" shapeId="0" xr:uid="{00000000-0006-0000-0A00-00008F000000}">
      <text>
        <r>
          <rPr>
            <sz val="11"/>
            <rFont val="Calibri"/>
          </rPr>
          <t>Performance Charts must record user access in a format that enables monitoring of remote access.</t>
        </r>
      </text>
    </comment>
    <comment ref="P229" authorId="0" shapeId="0" xr:uid="{00000000-0006-0000-0A00-000090000000}">
      <text>
        <r>
          <rPr>
            <sz val="11"/>
            <rFont val="Calibri"/>
          </rPr>
          <t>VAMI must be configured to monitor remote access.</t>
        </r>
      </text>
    </comment>
    <comment ref="Q229" authorId="0" shapeId="0" xr:uid="{00000000-0006-0000-0A00-000091000000}">
      <text>
        <r>
          <rPr>
            <sz val="11"/>
            <rFont val="Calibri"/>
          </rPr>
          <t>ESX Agent Manager must record user access in a format that enables monitoring of remote access.</t>
        </r>
      </text>
    </comment>
    <comment ref="R229" authorId="0" shapeId="0" xr:uid="{00000000-0006-0000-0A00-000092000000}">
      <text>
        <r>
          <rPr>
            <sz val="11"/>
            <rFont val="Calibri"/>
          </rPr>
          <t>Lookup Service must record user access in a format that enables monitoring of remote access.</t>
        </r>
      </text>
    </comment>
    <comment ref="S229" authorId="0" shapeId="0" xr:uid="{00000000-0006-0000-0A00-000093000000}">
      <text>
        <r>
          <rPr>
            <sz val="11"/>
            <rFont val="Calibri"/>
          </rPr>
          <t>The Security Token Service must record user access in a format that enables monitoring of remote access.</t>
        </r>
      </text>
    </comment>
    <comment ref="T229" authorId="0" shapeId="0" xr:uid="{00000000-0006-0000-0A00-000094000000}">
      <text>
        <r>
          <rPr>
            <sz val="11"/>
            <rFont val="Calibri"/>
          </rPr>
          <t>vSphere UI must record user access in a format that enables monitoring of remote access.</t>
        </r>
      </text>
    </comment>
    <comment ref="L231" authorId="0" shapeId="0" xr:uid="{00000000-0006-0000-0A00-000095000000}">
      <text>
        <r>
          <rPr>
            <sz val="11"/>
            <rFont val="Calibri"/>
          </rPr>
          <t>The Photon operating system must allow only the information system security manager (ISSM) (or individuals or roles appointed by the ISSM) to select which auditable events are to be audited.</t>
        </r>
      </text>
    </comment>
    <comment ref="L233" authorId="0" shapeId="0" xr:uid="{00000000-0006-0000-0A00-000096000000}">
      <text>
        <r>
          <rPr>
            <sz val="11"/>
            <rFont val="Calibri"/>
          </rPr>
          <t>The vCenter Server must be configured to send logs to a central log server.</t>
        </r>
      </text>
    </comment>
    <comment ref="M233" authorId="0" shapeId="0" xr:uid="{00000000-0006-0000-0A00-000097000000}">
      <text>
        <r>
          <rPr>
            <sz val="11"/>
            <rFont val="Calibri"/>
          </rPr>
          <t>Remote logging for ESXi hosts must be configured.</t>
        </r>
      </text>
    </comment>
    <comment ref="L242" authorId="0" shapeId="0" xr:uid="{00000000-0006-0000-0A00-000098000000}">
      <text>
        <r>
          <rPr>
            <sz val="11"/>
            <rFont val="Calibri"/>
          </rPr>
          <t>The ESXi host must enable a persistent log location for all locally stored logs.</t>
        </r>
      </text>
    </comment>
    <comment ref="L244" authorId="0" shapeId="0" xr:uid="{00000000-0006-0000-0A00-000099000000}">
      <text>
        <r>
          <rPr>
            <sz val="11"/>
            <rFont val="Calibri"/>
          </rPr>
          <t>The vCenter Server must compare internal information system clocks at least every 24 hours with an authoritative time server.</t>
        </r>
      </text>
    </comment>
    <comment ref="M244" authorId="0" shapeId="0" xr:uid="{00000000-0006-0000-0A00-00009A000000}">
      <text>
        <r>
          <rPr>
            <sz val="11"/>
            <rFont val="Calibri"/>
          </rPr>
          <t>The ESXi host must configure NTP time synchronization.</t>
        </r>
      </text>
    </comment>
    <comment ref="N244" authorId="0" shapeId="0" xr:uid="{00000000-0006-0000-0A00-00009B000000}">
      <text>
        <r>
          <rPr>
            <sz val="11"/>
            <rFont val="Calibri"/>
          </rPr>
          <t>VMware Postgres must use Coordinated Universal Time (UTC) for log timestamps.</t>
        </r>
      </text>
    </comment>
    <comment ref="L245" authorId="0" shapeId="0" xr:uid="{00000000-0006-0000-0A00-00009C000000}">
      <text>
        <r>
          <rPr>
            <sz val="11"/>
            <rFont val="Calibri"/>
          </rPr>
          <t>The vCenter Server must compare internal information system clocks at least every 24 hours with an authoritative time server.</t>
        </r>
      </text>
    </comment>
    <comment ref="M245" authorId="0" shapeId="0" xr:uid="{00000000-0006-0000-0A00-00009D000000}">
      <text>
        <r>
          <rPr>
            <sz val="11"/>
            <rFont val="Calibri"/>
          </rPr>
          <t>The ESXi host must configure NTP time synchronization.</t>
        </r>
      </text>
    </comment>
    <comment ref="L249" authorId="0" shapeId="0" xr:uid="{00000000-0006-0000-0A00-00009E000000}">
      <text>
        <r>
          <rPr>
            <sz val="11"/>
            <rFont val="Calibri"/>
          </rPr>
          <t>The vCenter Server must provide an immediate real-time alert to the system administrator (SA) and information system security officer (ISSO), at a minimum, on every Single Sign-On (SSO) account action.</t>
        </r>
      </text>
    </comment>
    <comment ref="M249" authorId="0" shapeId="0" xr:uid="{00000000-0006-0000-0A00-00009F000000}">
      <text>
        <r>
          <rPr>
            <sz val="11"/>
            <rFont val="Calibri"/>
          </rPr>
          <t>vCenter must provide an immediate real-time alert to the system administrator (SA) and information system security officer (ISSO), at a minimum, of all audit failure events requiring real-time alerts.</t>
        </r>
      </text>
    </comment>
    <comment ref="N249" authorId="0" shapeId="0" xr:uid="{00000000-0006-0000-0A00-0000A0000000}">
      <text>
        <r>
          <rPr>
            <sz val="11"/>
            <rFont val="Calibri"/>
          </rPr>
          <t>The Photon operating system audit log must attempt to log audit failures to syslog.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ESXi host must have all security patches and updates installed.</t>
        </r>
      </text>
    </comment>
    <comment ref="H308" authorId="0" shapeId="0" xr:uid="{00000000-0006-0000-0B00-000002000000}">
      <text>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text>
    </comment>
    <comment ref="I308" authorId="0" shapeId="0" xr:uid="{00000000-0006-0000-0B00-000003000000}">
      <text>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text>
    </comment>
    <comment ref="H309" authorId="0" shapeId="0" xr:uid="{00000000-0006-0000-0B00-000004000000}">
      <text>
        <r>
          <rPr>
            <sz val="11"/>
            <rFont val="Calibri"/>
          </rPr>
          <t>The vCenter Server must restrict access to the default roles with cryptographic permissions.</t>
        </r>
      </text>
    </comment>
    <comment ref="I309" authorId="0" shapeId="0" xr:uid="{00000000-0006-0000-0B00-000007000000}">
      <text>
        <r>
          <rPr>
            <sz val="11"/>
            <rFont val="Calibri"/>
          </rPr>
          <t>The vCenter Server must restrict access to cryptographic permissions.</t>
        </r>
      </text>
    </comment>
    <comment ref="J309" authorId="0" shapeId="0" xr:uid="{00000000-0006-0000-0B00-000005000000}">
      <text>
        <r>
          <rPr>
            <sz val="11"/>
            <rFont val="Calibri"/>
          </rPr>
          <t>The vCenter Server must use a limited privilege account when adding a Lightweight Directory Access Protocol (LDAP) identity source.</t>
        </r>
      </text>
    </comment>
    <comment ref="K309" authorId="0" shapeId="0" xr:uid="{00000000-0006-0000-0B00-000006000000}">
      <text>
        <r>
          <rPr>
            <sz val="11"/>
            <rFont val="Calibri"/>
          </rPr>
          <t>The ESXi host must not provide root/administrator-level access to Common Information Model (CIM)-based hardware monitoring tools or other third-party applications.</t>
        </r>
      </text>
    </comment>
    <comment ref="H312" authorId="0" shapeId="0" xr:uid="{00000000-0006-0000-0B00-000008000000}">
      <text>
        <r>
          <rPr>
            <sz val="11"/>
            <rFont val="Calibri"/>
          </rPr>
          <t>Active Directory ESX Admin group membership must not be used when adding ESXi hosts to Active Directory.</t>
        </r>
      </text>
    </comment>
    <comment ref="H313" authorId="0" shapeId="0" xr:uid="{00000000-0006-0000-0B00-000009000000}">
      <text>
        <r>
          <rPr>
            <sz val="11"/>
            <rFont val="Calibri"/>
          </rPr>
          <t>The vCenter Server must use unique service accounts when applications connect to vCenter.</t>
        </r>
      </text>
    </comment>
    <comment ref="H317" authorId="0" shapeId="0" xr:uid="{00000000-0006-0000-0B00-00000A000000}">
      <text>
        <r>
          <rPr>
            <sz val="11"/>
            <rFont val="Calibri"/>
          </rPr>
          <t>The vCenter Server must require multifactor authentication.</t>
        </r>
      </text>
    </comment>
    <comment ref="H343" authorId="0" shapeId="0" xr:uid="{00000000-0006-0000-0B00-00000B000000}">
      <text>
        <r>
          <rPr>
            <sz val="11"/>
            <rFont val="Calibri"/>
          </rPr>
          <t>The ESXi host must verify the DCUI.Access list.</t>
        </r>
      </text>
    </comment>
    <comment ref="I343" authorId="0" shapeId="0" xr:uid="{00000000-0006-0000-0B00-00000C000000}">
      <text>
        <r>
          <rPr>
            <sz val="11"/>
            <rFont val="Calibri"/>
          </rPr>
          <t>The ESXi host must verify the exception users list for lockdown mode.</t>
        </r>
      </text>
    </comment>
    <comment ref="H345" authorId="0" shapeId="0" xr:uid="{00000000-0006-0000-0B00-00000D000000}">
      <text>
        <r>
          <rPr>
            <sz val="11"/>
            <rFont val="Calibri"/>
          </rPr>
          <t>The vCenter Server users must have the correct roles assigned.</t>
        </r>
      </text>
    </comment>
    <comment ref="I345" authorId="0" shapeId="0" xr:uid="{00000000-0006-0000-0B00-00000E000000}">
      <text>
        <r>
          <rPr>
            <sz val="11"/>
            <rFont val="Calibri"/>
          </rPr>
          <t>Access to the ESXi host must be limited by enabling lockdown mode.</t>
        </r>
      </text>
    </comment>
    <comment ref="H349" authorId="0" shapeId="0" xr:uid="{00000000-0006-0000-0B00-00000F000000}">
      <text>
        <r>
          <rPr>
            <sz val="11"/>
            <rFont val="Calibri"/>
          </rPr>
          <t>The vCenter Server must use TLS 1.2, at a minimum, to protect the confidentiality of sensitive data during electronic dissemination using remote access.</t>
        </r>
      </text>
    </comment>
    <comment ref="I349" authorId="0" shapeId="0" xr:uid="{00000000-0006-0000-0B00-000020000000}">
      <text>
        <r>
          <rPr>
            <sz val="11"/>
            <rFont val="Calibri"/>
          </rPr>
          <t>The vCenter Server must enable FIPS-validated cryptography.</t>
        </r>
      </text>
    </comment>
    <comment ref="J349" authorId="0" shapeId="0" xr:uid="{00000000-0006-0000-0B00-000021000000}">
      <text>
        <r>
          <rPr>
            <sz val="11"/>
            <rFont val="Calibri"/>
          </rPr>
          <t>The vCenter Server must use secure Lightweight Directory Access Protocol (LDAPS) when adding an LDAP identity source.</t>
        </r>
      </text>
    </comment>
    <comment ref="K349" authorId="0" shapeId="0" xr:uid="{00000000-0006-0000-0B00-000022000000}">
      <text>
        <r>
          <rPr>
            <sz val="11"/>
            <rFont val="Calibri"/>
          </rPr>
          <t>The ESXi host Secure Shell (SSH) daemon must use FIPS 140-2 validated cryptographic modules to protect the confidentiality of remote access sessions.</t>
        </r>
      </text>
    </comment>
    <comment ref="L349" authorId="0" shapeId="0" xr:uid="{00000000-0006-0000-0B00-000010000000}">
      <text>
        <r>
          <rPr>
            <sz val="11"/>
            <rFont val="Calibri"/>
          </rPr>
          <t>The ESXi host must exclusively enable Transport Layer Security (TLS) 1.2 for all endpoints.</t>
        </r>
      </text>
    </comment>
    <comment ref="M349" authorId="0" shapeId="0" xr:uid="{00000000-0006-0000-0B00-000011000000}">
      <text>
        <r>
          <rPr>
            <sz val="11"/>
            <rFont val="Calibri"/>
          </rPr>
          <t>The ESXi host rhttpproxy daemon must use FIPS 140-2 validated cryptographic modules to protect the confidentiality of remote access sessions.</t>
        </r>
      </text>
    </comment>
    <comment ref="N349" authorId="0" shapeId="0" xr:uid="{00000000-0006-0000-0B00-000012000000}">
      <text>
        <r>
          <rPr>
            <sz val="11"/>
            <rFont val="Calibri"/>
          </rPr>
          <t>The ESXi host SSH daemon must be configured to only use FIPS 140-2 validated ciphers.</t>
        </r>
      </text>
    </comment>
    <comment ref="O349" authorId="0" shapeId="0" xr:uid="{00000000-0006-0000-0B00-000013000000}">
      <text>
        <r>
          <rPr>
            <sz val="11"/>
            <rFont val="Calibri"/>
          </rPr>
          <t>Encryption must be enabled for vMotion on the virtual machine (VM).</t>
        </r>
      </text>
    </comment>
    <comment ref="P349" authorId="0" shapeId="0" xr:uid="{00000000-0006-0000-0B00-000014000000}">
      <text>
        <r>
          <rPr>
            <sz val="11"/>
            <rFont val="Calibri"/>
          </rPr>
          <t>Encryption must be enabled for Fault Tolerance on the virtual machine (VM).</t>
        </r>
      </text>
    </comment>
    <comment ref="Q349" authorId="0" shapeId="0" xr:uid="{00000000-0006-0000-0B00-000015000000}">
      <text>
        <r>
          <rPr>
            <sz val="11"/>
            <rFont val="Calibri"/>
          </rPr>
          <t>The Photon operating system must configure sshd to use approved encryption algorithms.</t>
        </r>
      </text>
    </comment>
    <comment ref="R349" authorId="0" shapeId="0" xr:uid="{00000000-0006-0000-0B00-000016000000}">
      <text>
        <r>
          <rPr>
            <sz val="11"/>
            <rFont val="Calibri"/>
          </rPr>
          <t>The Photon operating system must configure sshd to use FIPS 140-2 ciphers.</t>
        </r>
      </text>
    </comment>
    <comment ref="S349" authorId="0" shapeId="0" xr:uid="{00000000-0006-0000-0B00-000017000000}">
      <text>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text>
    </comment>
    <comment ref="T349" authorId="0" shapeId="0" xr:uid="{00000000-0006-0000-0B00-000018000000}">
      <text>
        <r>
          <rPr>
            <sz val="11"/>
            <rFont val="Calibri"/>
          </rPr>
          <t>VMware Postgres must use FIPS 140-2 approved Transport Layer Security (TLS) ciphers.</t>
        </r>
      </text>
    </comment>
    <comment ref="U349" authorId="0" shapeId="0" xr:uid="{00000000-0006-0000-0B00-000019000000}">
      <text>
        <r>
          <rPr>
            <sz val="11"/>
            <rFont val="Calibri"/>
          </rPr>
          <t>VAMI must be configured with FIPS 140-2 compliant ciphers for HTTPS connections.</t>
        </r>
      </text>
    </comment>
    <comment ref="V349" authorId="0" shapeId="0" xr:uid="{00000000-0006-0000-0B00-00001A000000}">
      <text>
        <r>
          <rPr>
            <sz val="11"/>
            <rFont val="Calibri"/>
          </rPr>
          <t>VAMI must implement Transport Layer Security (TLS) 1.2 exclusively.</t>
        </r>
      </text>
    </comment>
    <comment ref="W349" authorId="0" shapeId="0" xr:uid="{00000000-0006-0000-0B00-00001B000000}">
      <text>
        <r>
          <rPr>
            <sz val="11"/>
            <rFont val="Calibri"/>
          </rPr>
          <t>VAMI must force clients to select the most secure cipher.</t>
        </r>
      </text>
    </comment>
    <comment ref="X349" authorId="0" shapeId="0" xr:uid="{00000000-0006-0000-0B00-00001C000000}">
      <text>
        <r>
          <rPr>
            <sz val="11"/>
            <rFont val="Calibri"/>
          </rPr>
          <t>VAMI must disable client-initiated Transport Layer Security (TLS) renegotiation.</t>
        </r>
      </text>
    </comment>
    <comment ref="Y349" authorId="0" shapeId="0" xr:uid="{00000000-0006-0000-0B00-00001D000000}">
      <text>
        <r>
          <rPr>
            <sz val="11"/>
            <rFont val="Calibri"/>
          </rPr>
          <t>VAMI must enable FIPS mode.</t>
        </r>
      </text>
    </comment>
    <comment ref="Z349" authorId="0" shapeId="0" xr:uid="{00000000-0006-0000-0B00-00001E000000}">
      <text>
        <r>
          <rPr>
            <sz val="11"/>
            <rFont val="Calibri"/>
          </rPr>
          <t>Envoy must be configured to operate in FIPS mode.</t>
        </r>
      </text>
    </comment>
    <comment ref="AA349" authorId="0" shapeId="0" xr:uid="{00000000-0006-0000-0B00-00001F000000}">
      <text>
        <r>
          <rPr>
            <sz val="11"/>
            <rFont val="Calibri"/>
          </rPr>
          <t>Envoy must use only Transport Layer Security (TLS) 1.2 for the protection of client connections.</t>
        </r>
      </text>
    </comment>
    <comment ref="H355" authorId="0" shapeId="0" xr:uid="{00000000-0006-0000-0B00-000023000000}">
      <text>
        <r>
          <rPr>
            <sz val="11"/>
            <rFont val="Calibri"/>
          </rPr>
          <t>The vCenter Server must compare internal information system clocks at least every 24 hours with an authoritative time server.</t>
        </r>
      </text>
    </comment>
    <comment ref="I355" authorId="0" shapeId="0" xr:uid="{00000000-0006-0000-0B00-000024000000}">
      <text>
        <r>
          <rPr>
            <sz val="11"/>
            <rFont val="Calibri"/>
          </rPr>
          <t>The ESXi host must configure NTP time synchronization.</t>
        </r>
      </text>
    </comment>
    <comment ref="H356" authorId="0" shapeId="0" xr:uid="{00000000-0006-0000-0B00-000025000000}">
      <text>
        <r>
          <rPr>
            <sz val="11"/>
            <rFont val="Calibri"/>
          </rPr>
          <t>The vCenter Server must produce audit records containing information to establish what type of events occurred.</t>
        </r>
      </text>
    </comment>
    <comment ref="I356" authorId="0" shapeId="0" xr:uid="{00000000-0006-0000-0B00-000026000000}">
      <text>
        <r>
          <rPr>
            <sz val="11"/>
            <rFont val="Calibri"/>
          </rPr>
          <t>The vCenter Server must be configured to send logs to a central log server.</t>
        </r>
      </text>
    </comment>
    <comment ref="J356" authorId="0" shapeId="0" xr:uid="{00000000-0006-0000-0B00-000027000000}">
      <text>
        <r>
          <rPr>
            <sz val="11"/>
            <rFont val="Calibri"/>
          </rPr>
          <t>The vCenter server must be configured to send events to a central log server.</t>
        </r>
      </text>
    </comment>
    <comment ref="K356" authorId="0" shapeId="0" xr:uid="{00000000-0006-0000-0B00-000028000000}">
      <text>
        <r>
          <rPr>
            <sz val="11"/>
            <rFont val="Calibri"/>
          </rPr>
          <t>Remote logging for ESXi hosts must be configured.</t>
        </r>
      </text>
    </comment>
    <comment ref="L356" authorId="0" shapeId="0" xr:uid="{00000000-0006-0000-0B00-000029000000}">
      <text>
        <r>
          <rPr>
            <sz val="11"/>
            <rFont val="Calibri"/>
          </rPr>
          <t>The ESXi host must produce audit records containing information to establish what type of events occurred.</t>
        </r>
      </text>
    </comment>
    <comment ref="M356" authorId="0" shapeId="0" xr:uid="{00000000-0006-0000-0B00-00002A000000}">
      <text>
        <r>
          <rPr>
            <sz val="11"/>
            <rFont val="Calibri"/>
          </rPr>
          <t>The ESXi host must enable a persistent log location for all locally stored logs.</t>
        </r>
      </text>
    </comment>
    <comment ref="H360" authorId="0" shapeId="0" xr:uid="{00000000-0006-0000-0B00-00002B000000}">
      <text>
        <r>
          <rPr>
            <sz val="11"/>
            <rFont val="Calibri"/>
          </rPr>
          <t>The vCenter Server must be configured to send logs to a central log server.</t>
        </r>
      </text>
    </comment>
    <comment ref="I360" authorId="0" shapeId="0" xr:uid="{00000000-0006-0000-0B00-00002C000000}">
      <text>
        <r>
          <rPr>
            <sz val="11"/>
            <rFont val="Calibri"/>
          </rPr>
          <t>Remote logging for ESXi hosts must be configured.</t>
        </r>
      </text>
    </comment>
    <comment ref="J360" authorId="0" shapeId="0" xr:uid="{00000000-0006-0000-0B00-00002D000000}">
      <text>
        <r>
          <rPr>
            <sz val="11"/>
            <rFont val="Calibri"/>
          </rPr>
          <t>"</t>
        </r>
        <r>
          <rPr>
            <b/>
            <sz val="11"/>
            <color rgb="FF000000"/>
            <rFont val="Calibri"/>
          </rPr>
          <t>Rsyslog</t>
        </r>
        <r>
          <rPr>
            <sz val="11"/>
            <color rgb="FF000000"/>
            <rFont val="Calibri"/>
          </rPr>
          <t>"</t>
        </r>
        <r>
          <rPr>
            <sz val="11"/>
            <color rgb="FF000000"/>
            <rFont val="Calibri"/>
          </rPr>
          <t xml:space="preserve"> must be configured to monitor VMware Postgres logs.</t>
        </r>
      </text>
    </comment>
    <comment ref="K360" authorId="0" shapeId="0" xr:uid="{00000000-0006-0000-0B00-00002E000000}">
      <text>
        <r>
          <rPr>
            <sz val="11"/>
            <rFont val="Calibri"/>
          </rPr>
          <t>Rsyslog must be configured to monitor and ship Performance Charts log files.</t>
        </r>
      </text>
    </comment>
    <comment ref="L360" authorId="0" shapeId="0" xr:uid="{00000000-0006-0000-0B00-00002F000000}">
      <text>
        <r>
          <rPr>
            <sz val="11"/>
            <rFont val="Calibri"/>
          </rPr>
          <t>The rsyslog must be configured to monitor VAMI logs.</t>
        </r>
      </text>
    </comment>
    <comment ref="M360" authorId="0" shapeId="0" xr:uid="{00000000-0006-0000-0B00-000030000000}">
      <text>
        <r>
          <rPr>
            <sz val="11"/>
            <rFont val="Calibri"/>
          </rPr>
          <t>Rsyslog must be configured to monitor and ship ESX Agent Manager log files.</t>
        </r>
      </text>
    </comment>
    <comment ref="N360" authorId="0" shapeId="0" xr:uid="{00000000-0006-0000-0B00-000031000000}">
      <text>
        <r>
          <rPr>
            <sz val="11"/>
            <rFont val="Calibri"/>
          </rPr>
          <t>Lookup Service log files must be offloaded to a central log server in real time.</t>
        </r>
      </text>
    </comment>
    <comment ref="O360" authorId="0" shapeId="0" xr:uid="{00000000-0006-0000-0B00-000032000000}">
      <text>
        <r>
          <rPr>
            <sz val="11"/>
            <rFont val="Calibri"/>
          </rPr>
          <t>Envoy (rhttpproxy) log files must be shipped via syslog to a central log server.</t>
        </r>
      </text>
    </comment>
    <comment ref="P360" authorId="0" shapeId="0" xr:uid="{00000000-0006-0000-0B00-000033000000}">
      <text>
        <r>
          <rPr>
            <sz val="11"/>
            <rFont val="Calibri"/>
          </rPr>
          <t>Envoy log files must be shipped via syslog to a central log server.</t>
        </r>
      </text>
    </comment>
    <comment ref="Q360" authorId="0" shapeId="0" xr:uid="{00000000-0006-0000-0B00-000034000000}">
      <text>
        <r>
          <rPr>
            <sz val="11"/>
            <rFont val="Calibri"/>
          </rPr>
          <t>Security Token Service log data and records must be backed up onto a different system or media.</t>
        </r>
      </text>
    </comment>
    <comment ref="R360" authorId="0" shapeId="0" xr:uid="{00000000-0006-0000-0B00-000035000000}">
      <text>
        <r>
          <rPr>
            <sz val="11"/>
            <rFont val="Calibri"/>
          </rPr>
          <t>vSphere UI log files must be moved to a permanent repository in accordance with site policy.</t>
        </r>
      </text>
    </comment>
    <comment ref="H411" authorId="0" shapeId="0" xr:uid="{00000000-0006-0000-0B00-000036000000}">
      <text>
        <r>
          <rPr>
            <sz val="11"/>
            <rFont val="Calibri"/>
          </rPr>
          <t>The vCenter Server must configure all port groups to a value other than that of the native virtual local area network (VLAN).</t>
        </r>
      </text>
    </comment>
    <comment ref="I411" authorId="0" shapeId="0" xr:uid="{00000000-0006-0000-0B00-000037000000}">
      <text>
        <r>
          <rPr>
            <sz val="11"/>
            <rFont val="Calibri"/>
          </rPr>
          <t>All port groups on standard switches must be configured to a value other than that of the native virtual local area network (VLAN).</t>
        </r>
      </text>
    </comment>
    <comment ref="H412" authorId="0" shapeId="0" xr:uid="{00000000-0006-0000-0B00-000038000000}">
      <text>
        <r>
          <rPr>
            <sz val="11"/>
            <rFont val="Calibri"/>
          </rPr>
          <t>The vCenter Server must protect the confidentiality and integrity of transmitted information by isolating Internet Protocol (IP)-based storage traffic.</t>
        </r>
      </text>
    </comment>
    <comment ref="I412" authorId="0" shapeId="0" xr:uid="{00000000-0006-0000-0B00-000039000000}">
      <text>
        <r>
          <rPr>
            <sz val="11"/>
            <rFont val="Calibri"/>
          </rPr>
          <t>The ESXi host must protect the confidentiality and integrity of transmitted information by protecting ESXi management traffic.</t>
        </r>
      </text>
    </comment>
    <comment ref="H413" authorId="0" shapeId="0" xr:uid="{00000000-0006-0000-0B00-00003A000000}">
      <text>
        <r>
          <rPr>
            <sz val="11"/>
            <rFont val="Calibri"/>
          </rPr>
          <t>The ESXi host must protect the confidentiality and integrity of transmitted information by isolating vMotion traffic.</t>
        </r>
      </text>
    </comment>
  </commentList>
</comments>
</file>

<file path=xl/sharedStrings.xml><?xml version="1.0" encoding="utf-8"?>
<sst xmlns="http://schemas.openxmlformats.org/spreadsheetml/2006/main" count="18605" uniqueCount="8151">
  <si>
    <t>Id</t>
  </si>
  <si>
    <t>Title</t>
  </si>
  <si>
    <t>Severity</t>
  </si>
  <si>
    <t>Component</t>
  </si>
  <si>
    <t>MoSCoW</t>
  </si>
  <si>
    <t>OpsImpact</t>
  </si>
  <si>
    <t>Phase</t>
  </si>
  <si>
    <t>ImplStatus</t>
  </si>
  <si>
    <t>Notes</t>
  </si>
  <si>
    <t>Remediation</t>
  </si>
  <si>
    <t>Description</t>
  </si>
  <si>
    <t>Audit</t>
  </si>
  <si>
    <t>Status</t>
  </si>
  <si>
    <t>LogID</t>
  </si>
  <si>
    <t>V-256318</t>
  </si>
  <si>
    <r>
      <rPr>
        <sz val="11"/>
        <rFont val="Calibri"/>
      </rPr>
      <t>The vCenter Server must use TLS 1.2, at a minimum, to protect the confidentiality of sensitive data during electronic dissemination using remote access.</t>
    </r>
  </si>
  <si>
    <t>CAT I (High)</t>
  </si>
  <si>
    <t>vCenter</t>
  </si>
  <si>
    <t>Unassigned</t>
  </si>
  <si>
    <t>Unassessed</t>
  </si>
  <si>
    <t>Pending</t>
  </si>
  <si>
    <t/>
  </si>
  <si>
    <r>
      <rPr>
        <sz val="11"/>
        <color rgb="FF000000"/>
        <rFont val="Calibri"/>
      </rPr>
      <t>At the command prompt on the vCenter Server Appliance, run the following commands:</t>
    </r>
    <r>
      <rPr>
        <sz val="11"/>
        <color rgb="FF000000"/>
        <rFont val="Calibri"/>
      </rPr>
      <t xml:space="preserve">
</t>
    </r>
    <r>
      <rPr>
        <sz val="11"/>
        <color rgb="FF000000"/>
        <rFont val="Calibri"/>
      </rPr>
      <t># /usr/lib/vmware-TlsReconfigurator/VcTlsReconfigurator/reconfigureVc backup</t>
    </r>
    <r>
      <rPr>
        <sz val="11"/>
        <color rgb="FF000000"/>
        <rFont val="Calibri"/>
      </rPr>
      <t xml:space="preserve">
</t>
    </r>
    <r>
      <rPr>
        <sz val="11"/>
        <color rgb="FF000000"/>
        <rFont val="Calibri"/>
      </rPr>
      <t># /usr/lib/vmware-TlsReconfigurator/VcTlsReconfigurator/reconfigureVc update -p TLSv1.2</t>
    </r>
    <r>
      <rPr>
        <sz val="11"/>
        <color rgb="FF000000"/>
        <rFont val="Calibri"/>
      </rPr>
      <t xml:space="preserve">
</t>
    </r>
    <r>
      <rPr>
        <sz val="11"/>
        <color rgb="FF000000"/>
        <rFont val="Calibri"/>
      </rPr>
      <t>vCenter services will be restarted as part of the reconfiguration. The operating system will not be restarted.</t>
    </r>
    <r>
      <rPr>
        <sz val="11"/>
        <color rgb="FF000000"/>
        <rFont val="Calibri"/>
      </rPr>
      <t xml:space="preserve">
</t>
    </r>
    <r>
      <rPr>
        <sz val="11"/>
        <color rgb="FF000000"/>
        <rFont val="Calibri"/>
      </rPr>
      <t>The "--no-restart" flag can be added to restart services at a later time.</t>
    </r>
    <r>
      <rPr>
        <sz val="11"/>
        <color rgb="FF000000"/>
        <rFont val="Calibri"/>
      </rPr>
      <t xml:space="preserve">
</t>
    </r>
    <r>
      <rPr>
        <sz val="11"/>
        <color rgb="FF000000"/>
        <rFont val="Calibri"/>
      </rPr>
      <t>Changes will not take effect until all services are restarted or the appliance is rebooted.</t>
    </r>
    <r>
      <rPr>
        <sz val="11"/>
        <color rgb="FF000000"/>
        <rFont val="Calibri"/>
      </rPr>
      <t xml:space="preserve">
</t>
    </r>
    <r>
      <rPr>
        <sz val="11"/>
        <color rgb="FF000000"/>
        <rFont val="Calibri"/>
      </rPr>
      <t>Note: This change should be performed on vCenter prior to ESXi.</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</si>
  <si>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Satisfies: SRG-APP-000014, SRG-APP-000645, SRG-APP-000156, SRG-APP-000157, SRG-APP-000219, SRG-APP-000439, SRG-APP-000440, SRG-APP-000441, SRG-APP-000442, SRG-APP-000560, SRG-APP-000565, SRG-APP-000625</t>
    </r>
  </si>
  <si>
    <r>
      <rPr>
        <sz val="11"/>
        <color rgb="FF000000"/>
        <rFont val="Calibri"/>
      </rPr>
      <t>At the command prompt on the vCenter Server Appliance, run the following command:</t>
    </r>
    <r>
      <rPr>
        <sz val="11"/>
        <color rgb="FF000000"/>
        <rFont val="Calibri"/>
      </rPr>
      <t xml:space="preserve">
</t>
    </r>
    <r>
      <rPr>
        <sz val="11"/>
        <color rgb="FF000000"/>
        <rFont val="Calibri"/>
      </rPr>
      <t># /usr/lib/vmware-TlsReconfigurator/VcTlsReconfigurator/reconfigureVc scan</t>
    </r>
    <r>
      <rPr>
        <sz val="11"/>
        <color rgb="FF000000"/>
        <rFont val="Calibri"/>
      </rPr>
      <t xml:space="preserve">
</t>
    </r>
    <r>
      <rPr>
        <sz val="11"/>
        <color rgb="FF000000"/>
        <rFont val="Calibri"/>
      </rPr>
      <t>If the output indicates versions of TLS other than 1.2 are enabled, this is a finding.</t>
    </r>
  </si>
  <si>
    <t>V-256319</t>
  </si>
  <si>
    <r>
      <rPr>
        <sz val="11"/>
        <rFont val="Calibri"/>
      </rPr>
      <t>The vCenter Server must enforce the limit of three consecutive invalid login attempts by a user.</t>
    </r>
  </si>
  <si>
    <t>CAT II (Medium)</t>
  </si>
  <si>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"Maximum number of failed login attempts" to "3" and click "Save".</t>
    </r>
  </si>
  <si>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</si>
  <si>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 xml:space="preserve">From the vSphere Client, go to Administration &gt;&gt; Single Sign On &gt;&gt; Configuration &gt;&gt; Local Accounts &gt;&gt; Lockout Policy. </t>
    </r>
    <r>
      <rPr>
        <sz val="11"/>
        <color rgb="FF000000"/>
        <rFont val="Calibri"/>
      </rPr>
      <t xml:space="preserve">
</t>
    </r>
    <r>
      <rPr>
        <sz val="11"/>
        <color rgb="FF000000"/>
        <rFont val="Calibri"/>
      </rPr>
      <t>The lockout policy should be set as follows:</t>
    </r>
    <r>
      <rPr>
        <sz val="11"/>
        <color rgb="FF000000"/>
        <rFont val="Calibri"/>
      </rPr>
      <t xml:space="preserve">
</t>
    </r>
    <r>
      <rPr>
        <sz val="11"/>
        <color rgb="FF000000"/>
        <rFont val="Calibri"/>
      </rPr>
      <t xml:space="preserve">Maximum number of failed login attempts: 3 </t>
    </r>
    <r>
      <rPr>
        <sz val="11"/>
        <color rgb="FF000000"/>
        <rFont val="Calibri"/>
      </rPr>
      <t xml:space="preserve">
</t>
    </r>
    <r>
      <rPr>
        <sz val="11"/>
        <color rgb="FF000000"/>
        <rFont val="Calibri"/>
      </rPr>
      <t>If this account lockout policy is not configured as stated, this is a finding.</t>
    </r>
  </si>
  <si>
    <t>V-256320</t>
  </si>
  <si>
    <r>
      <rPr>
        <sz val="11"/>
        <rFont val="Calibri"/>
      </rPr>
      <t>The vCenter Server must display the Standard Mandatory DOD Notice and Consent Banner before login.</t>
    </r>
  </si>
  <si>
    <r>
      <rPr>
        <sz val="11"/>
        <color rgb="FF000000"/>
        <rFont val="Calibri"/>
      </rPr>
      <t>From the vSphere Client, go to Administration &gt;&gt; Single Sign On &gt;&gt; Configuration &gt;&gt; Login Message.</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"Show login message" slider to enable.</t>
    </r>
    <r>
      <rPr>
        <sz val="11"/>
        <color rgb="FF000000"/>
        <rFont val="Calibri"/>
      </rPr>
      <t xml:space="preserve">
</t>
    </r>
    <r>
      <rPr>
        <sz val="11"/>
        <color rgb="FF000000"/>
        <rFont val="Calibri"/>
      </rPr>
      <t>Configure the "Login message" to "DOD User Agreement".</t>
    </r>
    <r>
      <rPr>
        <sz val="11"/>
        <color rgb="FF000000"/>
        <rFont val="Calibri"/>
      </rPr>
      <t xml:space="preserve">
</t>
    </r>
    <r>
      <rPr>
        <sz val="11"/>
        <color rgb="FF000000"/>
        <rFont val="Calibri"/>
      </rPr>
      <t>Click the "Consent checkbox" slider to enable.</t>
    </r>
    <r>
      <rPr>
        <sz val="11"/>
        <color rgb="FF000000"/>
        <rFont val="Calibri"/>
      </rPr>
      <t xml:space="preserve">
</t>
    </r>
    <r>
      <rPr>
        <sz val="11"/>
        <color rgb="FF000000"/>
        <rFont val="Calibri"/>
      </rPr>
      <t>Set the "Details of login message" to the Standard Mandatory DOD Notice and Consent Banner text.</t>
    </r>
    <r>
      <rPr>
        <sz val="11"/>
        <color rgb="FF000000"/>
        <rFont val="Calibri"/>
      </rPr>
      <t xml:space="preserve">
</t>
    </r>
    <r>
      <rPr>
        <sz val="11"/>
        <color rgb="FF000000"/>
        <rFont val="Calibri"/>
      </rPr>
      <t>Click "Save".</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</si>
  <si>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(literal ampersand) consent to terms in IS user agreem't."</t>
    </r>
    <r>
      <rPr>
        <sz val="11"/>
        <color rgb="FF000000"/>
        <rFont val="Calibri"/>
      </rPr>
      <t xml:space="preserve">
</t>
    </r>
    <r>
      <rPr>
        <sz val="11"/>
        <color rgb="FF000000"/>
        <rFont val="Calibri"/>
      </rPr>
      <t>Satisfies: SRG-APP-000068, SRG-APP-000069, SRG-APP-000070</t>
    </r>
  </si>
  <si>
    <r>
      <rPr>
        <sz val="11"/>
        <color rgb="FF000000"/>
        <rFont val="Calibri"/>
      </rPr>
      <t>From the vSphere Client, go to Administration &gt;&gt; Single Sign On &gt;&gt; Configuration &gt;&gt; Login Message.</t>
    </r>
    <r>
      <rPr>
        <sz val="11"/>
        <color rgb="FF000000"/>
        <rFont val="Calibri"/>
      </rPr>
      <t xml:space="preserve">
</t>
    </r>
    <r>
      <rPr>
        <sz val="11"/>
        <color rgb="FF000000"/>
        <rFont val="Calibri"/>
      </rPr>
      <t>If the selection box next to "Show login message" is disabled, "Details of login message" is not configured to the standard DOD User Agreement, or the "Consent checkbox" is disabled, this is a finding.</t>
    </r>
    <r>
      <rPr>
        <sz val="11"/>
        <color rgb="FF000000"/>
        <rFont val="Calibri"/>
      </rPr>
      <t xml:space="preserve">
</t>
    </r>
    <r>
      <rPr>
        <sz val="11"/>
        <color rgb="FF000000"/>
        <rFont val="Calibri"/>
      </rPr>
      <t>Note: Refer to vulnerability discussion for user agreement language.</t>
    </r>
  </si>
  <si>
    <t>V-256321</t>
  </si>
  <si>
    <r>
      <rPr>
        <sz val="11"/>
        <rFont val="Calibri"/>
      </rPr>
      <t>The vCenter Server must produce audit records containing information to establish what type of events occurred.</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</si>
  <si>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"config.log.level" setting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config.log.level | Set-AdvancedSetting -Value info</t>
    </r>
  </si>
  <si>
    <r>
      <rPr>
        <sz val="11"/>
        <color rgb="FF000000"/>
        <rFont val="Calibri"/>
      </rPr>
      <t>Without establishing what types of events occurred, it would be difficult to establish, correlate, and investigate the events leading up to an outage or attack.</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</si>
  <si>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Verify the "config.log.level" value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config.log.level and verify it is set to "info".</t>
    </r>
    <r>
      <rPr>
        <sz val="11"/>
        <color rgb="FF000000"/>
        <rFont val="Calibri"/>
      </rPr>
      <t xml:space="preserve">
</t>
    </r>
    <r>
      <rPr>
        <sz val="11"/>
        <color rgb="FF000000"/>
        <rFont val="Calibri"/>
      </rPr>
      <t>If the "config.log.level" value is not set to "info" or does not exist, this is a finding.</t>
    </r>
  </si>
  <si>
    <t>V-256322</t>
  </si>
  <si>
    <r>
      <rPr>
        <sz val="11"/>
        <rFont val="Calibri"/>
      </rPr>
      <t>vCenter Server plugins must be verified.</t>
    </r>
  </si>
  <si>
    <r>
      <rPr>
        <sz val="11"/>
        <color rgb="FF000000"/>
        <rFont val="Calibri"/>
      </rPr>
      <t>From the vSphere Client, go to Administration &gt;&gt; Solutions &gt;&gt; Client Plug-Ins, click the radio button next to the unknown plug-in, and click "Disable".</t>
    </r>
    <r>
      <rPr>
        <sz val="11"/>
        <color rgb="FF000000"/>
        <rFont val="Calibri"/>
      </rPr>
      <t xml:space="preserve">
</t>
    </r>
    <r>
      <rPr>
        <sz val="11"/>
        <color rgb="FF000000"/>
        <rFont val="Calibri"/>
      </rPr>
      <t>If the plugin will not be needed in the future, proceed to uninstall the plug-in.</t>
    </r>
    <r>
      <rPr>
        <sz val="11"/>
        <color rgb="FF000000"/>
        <rFont val="Calibri"/>
      </rPr>
      <t xml:space="preserve">
</t>
    </r>
    <r>
      <rPr>
        <sz val="11"/>
        <color rgb="FF000000"/>
        <rFont val="Calibri"/>
      </rPr>
      <t>To uninstall plug-ins, do the following:</t>
    </r>
    <r>
      <rPr>
        <sz val="11"/>
        <color rgb="FF000000"/>
        <rFont val="Calibri"/>
      </rPr>
      <t xml:space="preserve">
</t>
    </r>
    <r>
      <rPr>
        <sz val="11"/>
        <color rgb="FF000000"/>
        <rFont val="Calibri"/>
      </rPr>
      <t>If vCenter Server is in linked mode, perform this procedure on the vCenter Server that is used to install the plug-in initially and then restart the vCenter Server services on the linked vCenter Server:</t>
    </r>
    <r>
      <rPr>
        <sz val="11"/>
        <color rgb="FF000000"/>
        <rFont val="Calibri"/>
      </rPr>
      <t xml:space="preserve">
</t>
    </r>
    <r>
      <rPr>
        <sz val="11"/>
        <color rgb="FF000000"/>
        <rFont val="Calibri"/>
      </rPr>
      <t>In a web browser, navigate to "http://vCenter_Server_name_or_IP/mob", where "vCenter_Server_name_or_IP/mob" is the name of the vCenter Server or its IP address.</t>
    </r>
    <r>
      <rPr>
        <sz val="11"/>
        <color rgb="FF000000"/>
        <rFont val="Calibri"/>
      </rPr>
      <t xml:space="preserve">
</t>
    </r>
    <r>
      <rPr>
        <sz val="11"/>
        <color rgb="FF000000"/>
        <rFont val="Calibri"/>
      </rPr>
      <t>Click "Content".</t>
    </r>
    <r>
      <rPr>
        <sz val="11"/>
        <color rgb="FF000000"/>
        <rFont val="Calibri"/>
      </rPr>
      <t xml:space="preserve">
</t>
    </r>
    <r>
      <rPr>
        <sz val="11"/>
        <color rgb="FF000000"/>
        <rFont val="Calibri"/>
      </rPr>
      <t>Click "ExtensionManager".</t>
    </r>
    <r>
      <rPr>
        <sz val="11"/>
        <color rgb="FF000000"/>
        <rFont val="Calibri"/>
      </rPr>
      <t xml:space="preserve">
</t>
    </r>
    <r>
      <rPr>
        <sz val="11"/>
        <color rgb="FF000000"/>
        <rFont val="Calibri"/>
      </rPr>
      <t xml:space="preserve">Select and copy the name of the plug-in to be removed from the list of values under "Properties". </t>
    </r>
    <r>
      <rPr>
        <sz val="11"/>
        <color rgb="FF000000"/>
        <rFont val="Calibri"/>
      </rPr>
      <t xml:space="preserve">
</t>
    </r>
    <r>
      <rPr>
        <sz val="11"/>
        <color rgb="FF000000"/>
        <rFont val="Calibri"/>
      </rPr>
      <t>Click "UnregisterExtension". A new window appears.</t>
    </r>
    <r>
      <rPr>
        <sz val="11"/>
        <color rgb="FF000000"/>
        <rFont val="Calibri"/>
      </rPr>
      <t xml:space="preserve">
</t>
    </r>
    <r>
      <rPr>
        <sz val="11"/>
        <color rgb="FF000000"/>
        <rFont val="Calibri"/>
      </rPr>
      <t>Paste the name of the plug-in and click "Invoke Method". This removes the plug-in.</t>
    </r>
    <r>
      <rPr>
        <sz val="11"/>
        <color rgb="FF000000"/>
        <rFont val="Calibri"/>
      </rPr>
      <t xml:space="preserve">
</t>
    </r>
    <r>
      <rPr>
        <sz val="11"/>
        <color rgb="FF000000"/>
        <rFont val="Calibri"/>
      </rPr>
      <t>Close the window.</t>
    </r>
    <r>
      <rPr>
        <sz val="11"/>
        <color rgb="FF000000"/>
        <rFont val="Calibri"/>
      </rPr>
      <t xml:space="preserve">
</t>
    </r>
    <r>
      <rPr>
        <sz val="11"/>
        <color rgb="FF000000"/>
        <rFont val="Calibri"/>
      </rPr>
      <t>Refresh the Managed Object Type:ManagedObjectReference:ExtensionManager window to verify the plug-in is removed successfully.</t>
    </r>
    <r>
      <rPr>
        <sz val="11"/>
        <color rgb="FF000000"/>
        <rFont val="Calibri"/>
      </rPr>
      <t xml:space="preserve">
</t>
    </r>
    <r>
      <rPr>
        <sz val="11"/>
        <color rgb="FF000000"/>
        <rFont val="Calibri"/>
      </rPr>
      <t>Note: If the plug-in still appears, restart the vSphere Client.</t>
    </r>
    <r>
      <rPr>
        <sz val="11"/>
        <color rgb="FF000000"/>
        <rFont val="Calibri"/>
      </rPr>
      <t xml:space="preserve">
</t>
    </r>
    <r>
      <rPr>
        <sz val="11"/>
        <color rgb="FF000000"/>
        <rFont val="Calibri"/>
      </rPr>
      <t>Note: The Managed Object Browser (MOB) may have to be enabled temporarily if it was disabled previously.</t>
    </r>
  </si>
  <si>
    <r>
      <rPr>
        <sz val="11"/>
        <color rgb="FF000000"/>
        <rFont val="Calibri"/>
      </rPr>
      <t>The vCenter Server includes a vSphere Client extensibility framework, which provides the ability to extend the vSphere Client with menu selections or toolbar icons that provide access to vCenter Server add-on components or external, web-based functionality.</t>
    </r>
    <r>
      <rPr>
        <sz val="11"/>
        <color rgb="FF000000"/>
        <rFont val="Calibri"/>
      </rPr>
      <t xml:space="preserve">
</t>
    </r>
    <r>
      <rPr>
        <sz val="11"/>
        <color rgb="FF000000"/>
        <rFont val="Calibri"/>
      </rPr>
      <t>vSphere Client plugins or extensions run at the same privilege level as the user. Malicious extensions might masquerade as useful add-ons while compromising the system by stealing credentials or incorrectly configuring the system.</t>
    </r>
    <r>
      <rPr>
        <sz val="11"/>
        <color rgb="FF000000"/>
        <rFont val="Calibri"/>
      </rPr>
      <t xml:space="preserve">
</t>
    </r>
    <r>
      <rPr>
        <sz val="11"/>
        <color rgb="FF000000"/>
        <rFont val="Calibri"/>
      </rPr>
      <t>Additionally, vCenter comes with a number of plugins preinstalled that may or may not be necessary for proper operation.</t>
    </r>
  </si>
  <si>
    <r>
      <rPr>
        <sz val="11"/>
        <color rgb="FF000000"/>
        <rFont val="Calibri"/>
      </rPr>
      <t>From the vSphere Client, go to Administration &gt;&gt; Solutions &gt;&gt; Client Plug-Ins.</t>
    </r>
    <r>
      <rPr>
        <sz val="11"/>
        <color rgb="FF000000"/>
        <rFont val="Calibri"/>
      </rPr>
      <t xml:space="preserve">
</t>
    </r>
    <r>
      <rPr>
        <sz val="11"/>
        <color rgb="FF000000"/>
        <rFont val="Calibri"/>
      </rPr>
      <t>View the Installed/Available Plug-ins list and verify they are all identified as authorized VMware, third-party (partner), and/or site-specific approved plug-ins.</t>
    </r>
    <r>
      <rPr>
        <sz val="11"/>
        <color rgb="FF000000"/>
        <rFont val="Calibri"/>
      </rPr>
      <t xml:space="preserve">
</t>
    </r>
    <r>
      <rPr>
        <sz val="11"/>
        <color rgb="FF000000"/>
        <rFont val="Calibri"/>
      </rPr>
      <t>If any installed/available plug-ins in the viewable list cannot be verified as allowed vSphere Client plug-ins from trusted sources or are not in active use, this is a finding.</t>
    </r>
  </si>
  <si>
    <t>V-256323</t>
  </si>
  <si>
    <r>
      <rPr>
        <sz val="11"/>
        <rFont val="Calibri"/>
      </rPr>
      <t>The vCenter Server must uniquely identify and authenticate users or processes acting on behalf of users.</t>
    </r>
  </si>
  <si>
    <r>
      <rPr>
        <sz val="11"/>
        <color rgb="FF000000"/>
        <rFont val="Calibri"/>
      </rPr>
      <t>When using the embedded identity provider type, perform the following:</t>
    </r>
    <r>
      <rPr>
        <sz val="11"/>
        <color rgb="FF000000"/>
        <rFont val="Calibri"/>
      </rPr>
      <t xml:space="preserve">
</t>
    </r>
    <r>
      <rPr>
        <sz val="11"/>
        <color rgb="FF000000"/>
        <rFont val="Calibri"/>
      </rPr>
      <t>From the vSphere Web Client, go to Administration &gt;&gt; Single Sign On &gt;&gt; Configuration &gt;&gt; Identity Provider &gt;&gt; Identity Sources.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 xml:space="preserve">Select either "Active Directory over LDAP" or "Active Directory (Windows Integrated Authentication)" and configure appropriately. </t>
    </r>
    <r>
      <rPr>
        <sz val="11"/>
        <color rgb="FF000000"/>
        <rFont val="Calibri"/>
      </rPr>
      <t xml:space="preserve">
</t>
    </r>
    <r>
      <rPr>
        <sz val="11"/>
        <color rgb="FF000000"/>
        <rFont val="Calibri"/>
      </rPr>
      <t>Note: Windows Integrated Authentication requires that the vCenter server be joined to Active Directory before configuration via Administration &gt;&gt; Single Sign On &gt;&gt; Configuration &gt;&gt; Identity Provider &gt;&gt; Active Directory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To change the identity provider type to a third-party identity provider such as Microsoft ADFS, perform the following:</t>
    </r>
    <r>
      <rPr>
        <sz val="11"/>
        <color rgb="FF000000"/>
        <rFont val="Calibri"/>
      </rPr>
      <t xml:space="preserve">
</t>
    </r>
    <r>
      <rPr>
        <sz val="11"/>
        <color rgb="FF000000"/>
        <rFont val="Calibri"/>
      </rPr>
      <t>From the vSphere Web Client, go to Administration &gt;&gt; Single Sign On &gt;&gt; Configuration &gt;&gt; Identity Provider.</t>
    </r>
    <r>
      <rPr>
        <sz val="11"/>
        <color rgb="FF000000"/>
        <rFont val="Calibri"/>
      </rPr>
      <t xml:space="preserve">
</t>
    </r>
    <r>
      <rPr>
        <sz val="11"/>
        <color rgb="FF000000"/>
        <rFont val="Calibri"/>
      </rPr>
      <t>Click "Change Identity Provider".</t>
    </r>
    <r>
      <rPr>
        <sz val="11"/>
        <color rgb="FF000000"/>
        <rFont val="Calibri"/>
      </rPr>
      <t xml:space="preserve">
</t>
    </r>
    <r>
      <rPr>
        <sz val="11"/>
        <color rgb="FF000000"/>
        <rFont val="Calibri"/>
      </rPr>
      <t>Select "Microsoft ADFS" and click "Next".</t>
    </r>
    <r>
      <rPr>
        <sz val="11"/>
        <color rgb="FF000000"/>
        <rFont val="Calibri"/>
      </rPr>
      <t xml:space="preserve">
</t>
    </r>
    <r>
      <rPr>
        <sz val="11"/>
        <color rgb="FF000000"/>
        <rFont val="Calibri"/>
      </rPr>
      <t>Enter the ADFS server information and User and Group details and click "Finish".</t>
    </r>
    <r>
      <rPr>
        <sz val="11"/>
        <color rgb="FF000000"/>
        <rFont val="Calibri"/>
      </rPr>
      <t xml:space="preserve">
</t>
    </r>
    <r>
      <rPr>
        <sz val="11"/>
        <color rgb="FF000000"/>
        <rFont val="Calibri"/>
      </rPr>
      <t>For additional information on configuring ADFS for use with vCenter, refer to the vSphere documentation.</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</si>
  <si>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Using Active Directory or an identity provider for authentication provides more robust account management capabilities and accountability.</t>
    </r>
    <r>
      <rPr>
        <sz val="11"/>
        <color rgb="FF000000"/>
        <rFont val="Calibri"/>
      </rPr>
      <t xml:space="preserve">
</t>
    </r>
    <r>
      <rPr>
        <sz val="11"/>
        <color rgb="FF000000"/>
        <rFont val="Calibri"/>
      </rPr>
      <t>Satisfies: SRG-APP-000148, SRG-APP-000153, SRG-APP-000163, SRG-APP-000180, SRG-APP-000234</t>
    </r>
  </si>
  <si>
    <r>
      <rPr>
        <sz val="11"/>
        <color rgb="FF000000"/>
        <rFont val="Calibri"/>
      </rPr>
      <t xml:space="preserve">From the vSphere Web Client, go to Administration &gt;&gt; Single Sign On &gt;&gt; Configuration &gt;&gt; Identity Provider. </t>
    </r>
    <r>
      <rPr>
        <sz val="11"/>
        <color rgb="FF000000"/>
        <rFont val="Calibri"/>
      </rPr>
      <t xml:space="preserve">
</t>
    </r>
    <r>
      <rPr>
        <sz val="11"/>
        <color rgb="FF000000"/>
        <rFont val="Calibri"/>
      </rPr>
      <t>If the identity provider type is "embedded" and there is no identity source of type "Active Directory" (either Windows Integrated Authentication or LDAP), this is a finding.</t>
    </r>
    <r>
      <rPr>
        <sz val="11"/>
        <color rgb="FF000000"/>
        <rFont val="Calibri"/>
      </rPr>
      <t xml:space="preserve">
</t>
    </r>
    <r>
      <rPr>
        <sz val="11"/>
        <color rgb="FF000000"/>
        <rFont val="Calibri"/>
      </rPr>
      <t>If the identity provider type is "Microsoft ADFS" or another supported identity provider, this is NOT a finding.</t>
    </r>
  </si>
  <si>
    <t>V-256324</t>
  </si>
  <si>
    <r>
      <rPr>
        <sz val="11"/>
        <rFont val="Calibri"/>
      </rPr>
      <t>The vCenter Server must require multifactor authentication.</t>
    </r>
  </si>
  <si>
    <r>
      <rPr>
        <sz val="11"/>
        <color rgb="FF000000"/>
        <rFont val="Calibri"/>
      </rPr>
      <t>To configure smart card authentication for vCenter when using the embedded identity provider, refer to the supplemental document. </t>
    </r>
    <r>
      <rPr>
        <sz val="11"/>
        <color rgb="FF000000"/>
        <rFont val="Calibri"/>
      </rPr>
      <t xml:space="preserve">
</t>
    </r>
    <r>
      <rPr>
        <sz val="11"/>
        <color rgb="FF000000"/>
        <rFont val="Calibri"/>
      </rPr>
      <t>For vCenter Servers using a third-party identity provider, consult the product's documentation for enabling multifactor authentication.</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</si>
  <si>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Satisfies: SRG-APP-000149, SRG-APP-000080, SRG-APP-000150, SRG-APP-000391, SRG-APP-000402</t>
    </r>
  </si>
  <si>
    <r>
      <rPr>
        <sz val="11"/>
        <color rgb="FF000000"/>
        <rFont val="Calibri"/>
      </rPr>
      <t>From the vSphere Web Client, go to Administration &gt;&gt; Single Sign On &gt;&gt; Configuration &gt;&gt; Identity Provider.</t>
    </r>
    <r>
      <rPr>
        <sz val="11"/>
        <color rgb="FF000000"/>
        <rFont val="Calibri"/>
      </rPr>
      <t xml:space="preserve">
</t>
    </r>
    <r>
      <rPr>
        <sz val="11"/>
        <color rgb="FF000000"/>
        <rFont val="Calibri"/>
      </rPr>
      <t>If the embedded identity provider is used, click on "Smart Card Authentication".</t>
    </r>
    <r>
      <rPr>
        <sz val="11"/>
        <color rgb="FF000000"/>
        <rFont val="Calibri"/>
      </rPr>
      <t xml:space="preserve">
</t>
    </r>
    <r>
      <rPr>
        <sz val="11"/>
        <color rgb="FF000000"/>
        <rFont val="Calibri"/>
      </rPr>
      <t>If the embedded identity provider is used and "Smart Card Authentication" is not enabled, this is a finding.</t>
    </r>
    <r>
      <rPr>
        <sz val="11"/>
        <color rgb="FF000000"/>
        <rFont val="Calibri"/>
      </rPr>
      <t xml:space="preserve">
</t>
    </r>
    <r>
      <rPr>
        <sz val="11"/>
        <color rgb="FF000000"/>
        <rFont val="Calibri"/>
      </rPr>
      <t>If a third-party identity provider is used, such as Microsoft ADFS, and it does not require multifactor authentication to log on to vCenter, this is a finding.</t>
    </r>
  </si>
  <si>
    <t>V-256325</t>
  </si>
  <si>
    <r>
      <rPr>
        <sz val="11"/>
        <rFont val="Calibri"/>
      </rPr>
      <t>The vCenter Server passwords must be at least 15 characters in length.</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</si>
  <si>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"Minimum Length" to "15" and click "Save".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</si>
  <si>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</si>
  <si>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 xml:space="preserve">From the vSphere Client, go to Administration &gt;&gt; Single Sign On &gt;&gt; Configuration &gt;&gt; Local Accounts &gt;&gt; Password Policy. </t>
    </r>
    <r>
      <rPr>
        <sz val="11"/>
        <color rgb="FF000000"/>
        <rFont val="Calibri"/>
      </rPr>
      <t xml:space="preserve">
</t>
    </r>
    <r>
      <rPr>
        <sz val="11"/>
        <color rgb="FF000000"/>
        <rFont val="Calibri"/>
      </rPr>
      <t xml:space="preserve">The following password requirement should be set with at least the stated value: </t>
    </r>
    <r>
      <rPr>
        <sz val="11"/>
        <color rgb="FF000000"/>
        <rFont val="Calibri"/>
      </rPr>
      <t xml:space="preserve">
</t>
    </r>
    <r>
      <rPr>
        <sz val="11"/>
        <color rgb="FF000000"/>
        <rFont val="Calibri"/>
      </rPr>
      <t xml:space="preserve">Minimum Length: 15 </t>
    </r>
    <r>
      <rPr>
        <sz val="11"/>
        <color rgb="FF000000"/>
        <rFont val="Calibri"/>
      </rPr>
      <t xml:space="preserve">
</t>
    </r>
    <r>
      <rPr>
        <sz val="11"/>
        <color rgb="FF000000"/>
        <rFont val="Calibri"/>
      </rPr>
      <t>If this password policy is not configured as stated, this is a finding.</t>
    </r>
  </si>
  <si>
    <t>V-256326</t>
  </si>
  <si>
    <r>
      <rPr>
        <sz val="11"/>
        <rFont val="Calibri"/>
      </rPr>
      <t>The vCenter Server must prohibit password reuse for a minimum of five generations.</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</si>
  <si>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 enter "5" as the "Restrict reuse" setting, and click "OK".</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</si>
  <si>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must be changed at specific policy-based intervals.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result is a password that is not changed per policy requirements.</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</si>
  <si>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"Restrict reuse" setting.</t>
    </r>
    <r>
      <rPr>
        <sz val="11"/>
        <color rgb="FF000000"/>
        <rFont val="Calibri"/>
      </rPr>
      <t xml:space="preserve">
</t>
    </r>
    <r>
      <rPr>
        <sz val="11"/>
        <color rgb="FF000000"/>
        <rFont val="Calibri"/>
      </rPr>
      <t>If the "Restrict reuse" policy is not set to "5" or more, this is a finding.</t>
    </r>
  </si>
  <si>
    <t>V-256327</t>
  </si>
  <si>
    <r>
      <rPr>
        <sz val="11"/>
        <rFont val="Calibri"/>
      </rPr>
      <t>The vCenter Server passwords must contain at least one uppercase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</si>
  <si>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"Upper-case Characters" to at least "1" and click "Save".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</si>
  <si>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</si>
  <si>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 xml:space="preserve">From the vSphere Client, go to Administration &gt;&gt; Single Sign On &gt;&gt; Configuration &gt;&gt; Local Accounts &gt;&gt; Password Policy. </t>
    </r>
    <r>
      <rPr>
        <sz val="11"/>
        <color rgb="FF000000"/>
        <rFont val="Calibri"/>
      </rPr>
      <t xml:space="preserve">
</t>
    </r>
    <r>
      <rPr>
        <sz val="11"/>
        <color rgb="FF000000"/>
        <rFont val="Calibri"/>
      </rPr>
      <t xml:space="preserve">Set the following password requirement with at least the stated value: </t>
    </r>
    <r>
      <rPr>
        <sz val="11"/>
        <color rgb="FF000000"/>
        <rFont val="Calibri"/>
      </rPr>
      <t xml:space="preserve">
</t>
    </r>
    <r>
      <rPr>
        <sz val="11"/>
        <color rgb="FF000000"/>
        <rFont val="Calibri"/>
      </rPr>
      <t xml:space="preserve">Upper-case Characters: At least 1 </t>
    </r>
    <r>
      <rPr>
        <sz val="11"/>
        <color rgb="FF000000"/>
        <rFont val="Calibri"/>
      </rPr>
      <t xml:space="preserve">
</t>
    </r>
    <r>
      <rPr>
        <sz val="11"/>
        <color rgb="FF000000"/>
        <rFont val="Calibri"/>
      </rPr>
      <t>If this password complexity policy is not configured as stated, this is a finding.</t>
    </r>
  </si>
  <si>
    <t>V-256328</t>
  </si>
  <si>
    <r>
      <rPr>
        <sz val="11"/>
        <rFont val="Calibri"/>
      </rPr>
      <t>The vCenter Server passwords must contain at least one lowercase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</si>
  <si>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"Lower-case Characters" to at least "1" and click "Save".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</si>
  <si>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</si>
  <si>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 xml:space="preserve">From the vSphere Client, go to Administration &gt;&gt; Single Sign On &gt;&gt; Configuration &gt;&gt; Local Accounts &gt;&gt; Password Policy. </t>
    </r>
    <r>
      <rPr>
        <sz val="11"/>
        <color rgb="FF000000"/>
        <rFont val="Calibri"/>
      </rPr>
      <t xml:space="preserve">
</t>
    </r>
    <r>
      <rPr>
        <sz val="11"/>
        <color rgb="FF000000"/>
        <rFont val="Calibri"/>
      </rPr>
      <t xml:space="preserve">Set the following password requirement with at least the stated value: </t>
    </r>
    <r>
      <rPr>
        <sz val="11"/>
        <color rgb="FF000000"/>
        <rFont val="Calibri"/>
      </rPr>
      <t xml:space="preserve">
</t>
    </r>
    <r>
      <rPr>
        <sz val="11"/>
        <color rgb="FF000000"/>
        <rFont val="Calibri"/>
      </rPr>
      <t xml:space="preserve">Lower-case Characters: At least 1 </t>
    </r>
    <r>
      <rPr>
        <sz val="11"/>
        <color rgb="FF000000"/>
        <rFont val="Calibri"/>
      </rPr>
      <t xml:space="preserve">
</t>
    </r>
    <r>
      <rPr>
        <sz val="11"/>
        <color rgb="FF000000"/>
        <rFont val="Calibri"/>
      </rPr>
      <t>If this password complexity policy is not configured as stated, this is a finding.</t>
    </r>
  </si>
  <si>
    <t>V-256329</t>
  </si>
  <si>
    <r>
      <rPr>
        <sz val="11"/>
        <rFont val="Calibri"/>
      </rPr>
      <t>The vCenter Server passwords must contain at least one numeric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</si>
  <si>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"Numeric Characters" to at least "1" and click "Save".</t>
    </r>
  </si>
  <si>
    <r>
      <rPr>
        <sz val="11"/>
        <color rgb="FF000000"/>
        <rFont val="Calibri"/>
      </rPr>
      <t xml:space="preserve">From the vSphere Client, go to Administration &gt;&gt; Single Sign On &gt;&gt; Configuration &gt;&gt; Local Accounts &gt;&gt; Password Policy. </t>
    </r>
    <r>
      <rPr>
        <sz val="11"/>
        <color rgb="FF000000"/>
        <rFont val="Calibri"/>
      </rPr>
      <t xml:space="preserve">
</t>
    </r>
    <r>
      <rPr>
        <sz val="11"/>
        <color rgb="FF000000"/>
        <rFont val="Calibri"/>
      </rPr>
      <t xml:space="preserve">Set the following password requirement with at least the stated value: </t>
    </r>
    <r>
      <rPr>
        <sz val="11"/>
        <color rgb="FF000000"/>
        <rFont val="Calibri"/>
      </rPr>
      <t xml:space="preserve">
</t>
    </r>
    <r>
      <rPr>
        <sz val="11"/>
        <color rgb="FF000000"/>
        <rFont val="Calibri"/>
      </rPr>
      <t xml:space="preserve">Numeric Characters: At least 1 </t>
    </r>
    <r>
      <rPr>
        <sz val="11"/>
        <color rgb="FF000000"/>
        <rFont val="Calibri"/>
      </rPr>
      <t xml:space="preserve">
</t>
    </r>
    <r>
      <rPr>
        <sz val="11"/>
        <color rgb="FF000000"/>
        <rFont val="Calibri"/>
      </rPr>
      <t>If this password complexity policy is not configured as stated, this is a finding.</t>
    </r>
  </si>
  <si>
    <t>V-256330</t>
  </si>
  <si>
    <r>
      <rPr>
        <sz val="11"/>
        <rFont val="Calibri"/>
      </rPr>
      <t>The vCenter Server passwords must contain at least one special character.</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</si>
  <si>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"Special Characters" to at least "1" and click "Save".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</si>
  <si>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not alphanumeric. Examples include: ~ ! @ # $ % ^ *.</t>
    </r>
  </si>
  <si>
    <r>
      <rPr>
        <sz val="11"/>
        <color rgb="FF000000"/>
        <rFont val="Calibri"/>
      </rPr>
      <t xml:space="preserve">From the vSphere Client, go to Administration &gt;&gt; Single Sign On &gt;&gt; Configuration &gt;&gt; Local Accounts &gt;&gt; Password Policy. </t>
    </r>
    <r>
      <rPr>
        <sz val="11"/>
        <color rgb="FF000000"/>
        <rFont val="Calibri"/>
      </rPr>
      <t xml:space="preserve">
</t>
    </r>
    <r>
      <rPr>
        <sz val="11"/>
        <color rgb="FF000000"/>
        <rFont val="Calibri"/>
      </rPr>
      <t xml:space="preserve">Set the following password requirements with at least the stated value: </t>
    </r>
    <r>
      <rPr>
        <sz val="11"/>
        <color rgb="FF000000"/>
        <rFont val="Calibri"/>
      </rPr>
      <t xml:space="preserve">
</t>
    </r>
    <r>
      <rPr>
        <sz val="11"/>
        <color rgb="FF000000"/>
        <rFont val="Calibri"/>
      </rPr>
      <t xml:space="preserve">Special Characters: At least 1 </t>
    </r>
    <r>
      <rPr>
        <sz val="11"/>
        <color rgb="FF000000"/>
        <rFont val="Calibri"/>
      </rPr>
      <t xml:space="preserve">
</t>
    </r>
    <r>
      <rPr>
        <sz val="11"/>
        <color rgb="FF000000"/>
        <rFont val="Calibri"/>
      </rPr>
      <t>If this password complexity policy is not configured as stated, this is a finding.</t>
    </r>
  </si>
  <si>
    <t>V-256331</t>
  </si>
  <si>
    <r>
      <rPr>
        <sz val="11"/>
        <rFont val="Calibri"/>
      </rPr>
      <t>The vCenter Server must enable FIPS-validated cryptography.</t>
    </r>
  </si>
  <si>
    <r>
      <rPr>
        <sz val="11"/>
        <color rgb="FF000000"/>
        <rFont val="Calibri"/>
      </rPr>
      <t>From the vSphere Web Client, go to Developer Center &gt;&gt; API Explorer.</t>
    </r>
    <r>
      <rPr>
        <sz val="11"/>
        <color rgb="FF000000"/>
        <rFont val="Calibri"/>
      </rPr>
      <t xml:space="preserve">
</t>
    </r>
    <r>
      <rPr>
        <sz val="11"/>
        <color rgb="FF000000"/>
        <rFont val="Calibri"/>
      </rPr>
      <t>From the "Select API" drop-down menu, select appliance.</t>
    </r>
    <r>
      <rPr>
        <sz val="11"/>
        <color rgb="FF000000"/>
        <rFont val="Calibri"/>
      </rPr>
      <t xml:space="preserve">
</t>
    </r>
    <r>
      <rPr>
        <sz val="11"/>
        <color rgb="FF000000"/>
        <rFont val="Calibri"/>
      </rPr>
      <t>Expand system/security/global_fips &gt;&gt; PUT.</t>
    </r>
    <r>
      <rPr>
        <sz val="11"/>
        <color rgb="FF000000"/>
        <rFont val="Calibri"/>
      </rPr>
      <t xml:space="preserve">
</t>
    </r>
    <r>
      <rPr>
        <sz val="11"/>
        <color rgb="FF000000"/>
        <rFont val="Calibri"/>
      </rPr>
      <t>In the response body under "Try it out", paste the following: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Click "Execute".</t>
    </r>
    <r>
      <rPr>
        <sz val="11"/>
        <color rgb="FF000000"/>
        <rFont val="Calibri"/>
      </rPr>
      <t xml:space="preserve">
</t>
    </r>
    <r>
      <rPr>
        <sz val="11"/>
        <color rgb="FF000000"/>
        <rFont val="Calibri"/>
      </rPr>
      <t>Note: The vCenter server reboots after FIPS is enabled or disabled.</t>
    </r>
  </si>
  <si>
    <r>
      <rPr>
        <sz val="11"/>
        <color rgb="FF000000"/>
        <rFont val="Calibri"/>
      </rPr>
      <t>FIPS 140-2 is the current standard for validating that mechanisms used to access cryptographic modules use authentication that meets DOD requirements.</t>
    </r>
    <r>
      <rPr>
        <sz val="11"/>
        <color rgb="FF000000"/>
        <rFont val="Calibri"/>
      </rPr>
      <t xml:space="preserve">
</t>
    </r>
    <r>
      <rPr>
        <sz val="11"/>
        <color rgb="FF000000"/>
        <rFont val="Calibri"/>
      </rPr>
      <t>In vSphere 6.7 and later, ESXi and vCenter Server use FIPS-validated cryptography to protect management interfaces and the VMware Certificate Authority (VMCA).</t>
    </r>
    <r>
      <rPr>
        <sz val="11"/>
        <color rgb="FF000000"/>
        <rFont val="Calibri"/>
      </rPr>
      <t xml:space="preserve">
</t>
    </r>
    <r>
      <rPr>
        <sz val="11"/>
        <color rgb="FF000000"/>
        <rFont val="Calibri"/>
      </rPr>
      <t>vSphere 7.0 Update 2 and later adds additional FIPS-validated cryptography to vCenter Server Appliance. By default, this FIPS validation option is disabled and must be enabled.</t>
    </r>
    <r>
      <rPr>
        <sz val="11"/>
        <color rgb="FF000000"/>
        <rFont val="Calibri"/>
      </rPr>
      <t xml:space="preserve">
</t>
    </r>
    <r>
      <rPr>
        <sz val="11"/>
        <color rgb="FF000000"/>
        <rFont val="Calibri"/>
      </rPr>
      <t>Satisfies: SRG-APP-000172, SRG-APP-000179, SRG-APP-000224, SRG-APP-000231, SRG-APP-000412, SRG-APP-000514, SRG-APP-000555, SRG-APP-000600, SRG-APP-000610, SRG-APP-000620, SRG-APP-000630, SRG-APP-000635</t>
    </r>
  </si>
  <si>
    <r>
      <rPr>
        <sz val="11"/>
        <color rgb="FF000000"/>
        <rFont val="Calibri"/>
      </rPr>
      <t>From the vSphere Web Client, go to Developer Center &gt;&gt; API Explorer.</t>
    </r>
    <r>
      <rPr>
        <sz val="11"/>
        <color rgb="FF000000"/>
        <rFont val="Calibri"/>
      </rPr>
      <t xml:space="preserve">
</t>
    </r>
    <r>
      <rPr>
        <sz val="11"/>
        <color rgb="FF000000"/>
        <rFont val="Calibri"/>
      </rPr>
      <t>From the "Select API" drop-down menu, select appliance.</t>
    </r>
    <r>
      <rPr>
        <sz val="11"/>
        <color rgb="FF000000"/>
        <rFont val="Calibri"/>
      </rPr>
      <t xml:space="preserve">
</t>
    </r>
    <r>
      <rPr>
        <sz val="11"/>
        <color rgb="FF000000"/>
        <rFont val="Calibri"/>
      </rPr>
      <t>Expand system/security/global_fips &gt;&gt; GET.</t>
    </r>
    <r>
      <rPr>
        <sz val="11"/>
        <color rgb="FF000000"/>
        <rFont val="Calibri"/>
      </rPr>
      <t xml:space="preserve">
</t>
    </r>
    <r>
      <rPr>
        <sz val="11"/>
        <color rgb="FF000000"/>
        <rFont val="Calibri"/>
      </rPr>
      <t>Click "Execute" and then "Copy Response"  to view the results.</t>
    </r>
    <r>
      <rPr>
        <sz val="11"/>
        <color rgb="FF000000"/>
        <rFont val="Calibri"/>
      </rPr>
      <t xml:space="preserve">
</t>
    </r>
    <r>
      <rPr>
        <sz val="11"/>
        <color rgb="FF000000"/>
        <rFont val="Calibri"/>
      </rPr>
      <t>Example response: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If global FIPS mode is not enabled, this is a finding.</t>
    </r>
  </si>
  <si>
    <t>V-256332</t>
  </si>
  <si>
    <r>
      <rPr>
        <sz val="11"/>
        <rFont val="Calibri"/>
      </rPr>
      <t>The vCenter Server must enforce a 60-day maximum password lifetime restriction.</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</si>
  <si>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Click "Edit", enter "60" into the "Maximum lifetime" setting, and click "OK".</t>
    </r>
  </si>
  <si>
    <r>
      <rPr>
        <sz val="11"/>
        <color rgb="FF000000"/>
        <rFont val="Calibri"/>
      </rPr>
      <t xml:space="preserve">Any password, no matter how complex, can eventually be cracked. Therefore, passwords must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</si>
  <si>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From the vSphere Client, go to Administration &gt;&gt; Single Sign On &gt;&gt; Configuration &gt;&gt; Local Accounts &gt;&gt; Password Policy.</t>
    </r>
    <r>
      <rPr>
        <sz val="11"/>
        <color rgb="FF000000"/>
        <rFont val="Calibri"/>
      </rPr>
      <t xml:space="preserve">
</t>
    </r>
    <r>
      <rPr>
        <sz val="11"/>
        <color rgb="FF000000"/>
        <rFont val="Calibri"/>
      </rPr>
      <t>View the value of the "Maximum lifetime" setting.</t>
    </r>
    <r>
      <rPr>
        <sz val="11"/>
        <color rgb="FF000000"/>
        <rFont val="Calibri"/>
      </rPr>
      <t xml:space="preserve">
</t>
    </r>
    <r>
      <rPr>
        <sz val="11"/>
        <color rgb="FF000000"/>
        <rFont val="Calibri"/>
      </rPr>
      <t>If the "Maximum lifetime" policy is not set to "60", this is a finding.</t>
    </r>
  </si>
  <si>
    <t>V-256333</t>
  </si>
  <si>
    <r>
      <rPr>
        <sz val="11"/>
        <rFont val="Calibri"/>
      </rPr>
      <t>The vCenter Server must enable revocation checking for certificate-based authentication.</t>
    </r>
  </si>
  <si>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Under Smart card authentication settings &gt;&gt; Certificate revocation, click the "Edit" button.</t>
    </r>
    <r>
      <rPr>
        <sz val="11"/>
        <color rgb="FF000000"/>
        <rFont val="Calibri"/>
      </rPr>
      <t xml:space="preserve">
</t>
    </r>
    <r>
      <rPr>
        <sz val="11"/>
        <color rgb="FF000000"/>
        <rFont val="Calibri"/>
      </rPr>
      <t>Configure revocation checking per site requirements. OCSP with CRL failover is recommended.</t>
    </r>
    <r>
      <rPr>
        <sz val="11"/>
        <color rgb="FF000000"/>
        <rFont val="Calibri"/>
      </rPr>
      <t xml:space="preserve">
</t>
    </r>
    <r>
      <rPr>
        <sz val="11"/>
        <color rgb="FF000000"/>
        <rFont val="Calibri"/>
      </rPr>
      <t>By default, both locations are pulled from the cert. CRL location can be overridden in this screen, and local responders can be specified via the sso-config command line tool. Refer to the supplemental document for more information.</t>
    </r>
    <r>
      <rPr>
        <sz val="11"/>
        <color rgb="FF000000"/>
        <rFont val="Calibri"/>
      </rPr>
      <t xml:space="preserve">
</t>
    </r>
    <r>
      <rPr>
        <sz val="11"/>
        <color rgb="FF000000"/>
        <rFont val="Calibri"/>
      </rPr>
      <t>Note: If FIPS mode is enabled on vCenter, OCSP revocation validation may not function and CRL used instead.</t>
    </r>
  </si>
  <si>
    <r>
      <rPr>
        <sz val="11"/>
        <color rgb="FF000000"/>
        <rFont val="Calibri"/>
      </rPr>
      <t>The system must establish the validity of the user-supplied identity certificate using Online Certificate Status Protocol (OCSP) and/or Certificate Revocation List (CRL) revocation checking.</t>
    </r>
    <r>
      <rPr>
        <sz val="11"/>
        <color rgb="FF000000"/>
        <rFont val="Calibri"/>
      </rPr>
      <t xml:space="preserve">
</t>
    </r>
    <r>
      <rPr>
        <sz val="11"/>
        <color rgb="FF000000"/>
        <rFont val="Calibri"/>
      </rPr>
      <t>Satisfies: SRG-APP-000175, SRG-APP-000392, SRG-APP-000401, SRG-APP-000403</t>
    </r>
  </si>
  <si>
    <r>
      <rPr>
        <sz val="11"/>
        <color rgb="FF000000"/>
        <rFont val="Calibri"/>
      </rPr>
      <t>If a federated identity provider is configured and used for an identity source and supports Smartcard authentication, this is not applicable.</t>
    </r>
    <r>
      <rPr>
        <sz val="11"/>
        <color rgb="FF000000"/>
        <rFont val="Calibri"/>
      </rPr>
      <t xml:space="preserve">
</t>
    </r>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Under Smart card authentication settings &gt;&gt; Certificate revocation, verify "Revocation check" does not show as disabled.</t>
    </r>
    <r>
      <rPr>
        <sz val="11"/>
        <color rgb="FF000000"/>
        <rFont val="Calibri"/>
      </rPr>
      <t xml:space="preserve">
</t>
    </r>
    <r>
      <rPr>
        <sz val="11"/>
        <color rgb="FF000000"/>
        <rFont val="Calibri"/>
      </rPr>
      <t>If "Revocation check" shows as disabled, this is a finding.</t>
    </r>
  </si>
  <si>
    <t>V-256334</t>
  </si>
  <si>
    <r>
      <rPr>
        <sz val="11"/>
        <rFont val="Calibri"/>
      </rPr>
      <t>The vCenter Server must terminate vSphere Client sessions after 10 minutes of inactivity.</t>
    </r>
  </si>
  <si>
    <r>
      <rPr>
        <sz val="11"/>
        <color rgb="FF000000"/>
        <rFont val="Calibri"/>
      </rPr>
      <t>From the vSphere Client, go to Administration &gt;&gt; Deployment &gt;&gt; Client Configuration.</t>
    </r>
    <r>
      <rPr>
        <sz val="11"/>
        <color rgb="FF000000"/>
        <rFont val="Calibri"/>
      </rPr>
      <t xml:space="preserve">
</t>
    </r>
    <r>
      <rPr>
        <sz val="11"/>
        <color rgb="FF000000"/>
        <rFont val="Calibri"/>
      </rPr>
      <t>Click "Edit" and enter "10" minutes into the "Session timeout" setting. Click "Save".</t>
    </r>
    <r>
      <rPr>
        <sz val="11"/>
        <color rgb="FF000000"/>
        <rFont val="Calibri"/>
      </rPr>
      <t xml:space="preserve">
</t>
    </r>
    <r>
      <rPr>
        <sz val="11"/>
        <color rgb="FF000000"/>
        <rFont val="Calibri"/>
      </rPr>
      <t>Note: If vCenter is not 7.0 U2 or newer, this setting is not available through the UI and must be checked with the "session.timeout" setting in the "/etc/vmware/vsphere-ui/webclient.properties file".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</si>
  <si>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resources committed by the managed network element.</t>
    </r>
    <r>
      <rPr>
        <sz val="11"/>
        <color rgb="FF000000"/>
        <rFont val="Calibri"/>
      </rPr>
      <t xml:space="preserve">
</t>
    </r>
    <r>
      <rPr>
        <sz val="11"/>
        <color rgb="FF000000"/>
        <rFont val="Calibri"/>
      </rPr>
      <t>Satisfies: SRG-APP-000190, SRG-APP-000295, SRG-APP-000389</t>
    </r>
  </si>
  <si>
    <r>
      <rPr>
        <sz val="11"/>
        <color rgb="FF000000"/>
        <rFont val="Calibri"/>
      </rPr>
      <t>From the vSphere Client, go to Administration &gt;&gt; Deployment &gt;&gt; Client Configuration.</t>
    </r>
    <r>
      <rPr>
        <sz val="11"/>
        <color rgb="FF000000"/>
        <rFont val="Calibri"/>
      </rPr>
      <t xml:space="preserve">
</t>
    </r>
    <r>
      <rPr>
        <sz val="11"/>
        <color rgb="FF000000"/>
        <rFont val="Calibri"/>
      </rPr>
      <t>View the value of the "Session timeout" setting.</t>
    </r>
    <r>
      <rPr>
        <sz val="11"/>
        <color rgb="FF000000"/>
        <rFont val="Calibri"/>
      </rPr>
      <t xml:space="preserve">
</t>
    </r>
    <r>
      <rPr>
        <sz val="11"/>
        <color rgb="FF000000"/>
        <rFont val="Calibri"/>
      </rPr>
      <t>If "Session timeout" is not set to "10 minute(s)" or below, this is a finding.</t>
    </r>
    <r>
      <rPr>
        <sz val="11"/>
        <color rgb="FF000000"/>
        <rFont val="Calibri"/>
      </rPr>
      <t xml:space="preserve">
</t>
    </r>
    <r>
      <rPr>
        <sz val="11"/>
        <color rgb="FF000000"/>
        <rFont val="Calibri"/>
      </rPr>
      <t>Note: If vCenter is not 7.0 U2 or newer, this setting is not available through the UI and must be checked with the "session.timeout" setting in the "/etc/vmware/vsphere-ui/webclient.properties file".</t>
    </r>
  </si>
  <si>
    <t>V-256335</t>
  </si>
  <si>
    <r>
      <rPr>
        <sz val="11"/>
        <rFont val="Calibri"/>
      </rPr>
      <t>The vCenter Server users must have the correct roles assigned.</t>
    </r>
  </si>
  <si>
    <r>
      <rPr>
        <sz val="11"/>
        <color rgb="FF000000"/>
        <rFont val="Calibri"/>
      </rPr>
      <t>To update a user's or group's permissions to an existing role with reduced permissions, do the following:</t>
    </r>
    <r>
      <rPr>
        <sz val="11"/>
        <color rgb="FF000000"/>
        <rFont val="Calibri"/>
      </rPr>
      <t xml:space="preserve">
</t>
    </r>
    <r>
      <rPr>
        <sz val="11"/>
        <color rgb="FF000000"/>
        <rFont val="Calibri"/>
      </rPr>
      <t>From the vSphere Client, go to Administration &gt;&gt; Access Control &gt;&gt; Global Permissions.</t>
    </r>
    <r>
      <rPr>
        <sz val="11"/>
        <color rgb="FF000000"/>
        <rFont val="Calibri"/>
      </rPr>
      <t xml:space="preserve">
</t>
    </r>
    <r>
      <rPr>
        <sz val="11"/>
        <color rgb="FF000000"/>
        <rFont val="Calibri"/>
      </rPr>
      <t>Select the user or group, click the pencil button, change the assigned role, and click "OK".</t>
    </r>
    <r>
      <rPr>
        <sz val="11"/>
        <color rgb="FF000000"/>
        <rFont val="Calibri"/>
      </rPr>
      <t xml:space="preserve">
</t>
    </r>
    <r>
      <rPr>
        <sz val="11"/>
        <color rgb="FF000000"/>
        <rFont val="Calibri"/>
      </rPr>
      <t>Note: If permissions are assigned on a specific object, the role must be updated where it is assigned (for example, at the cluster level).</t>
    </r>
    <r>
      <rPr>
        <sz val="11"/>
        <color rgb="FF000000"/>
        <rFont val="Calibri"/>
      </rPr>
      <t xml:space="preserve">
</t>
    </r>
    <r>
      <rPr>
        <sz val="11"/>
        <color rgb="FF000000"/>
        <rFont val="Calibri"/>
      </rPr>
      <t>To create a new role with reduced permissions, do the following:</t>
    </r>
    <r>
      <rPr>
        <sz val="11"/>
        <color rgb="FF000000"/>
        <rFont val="Calibri"/>
      </rPr>
      <t xml:space="preserve">
</t>
    </r>
    <r>
      <rPr>
        <sz val="11"/>
        <color rgb="FF000000"/>
        <rFont val="Calibri"/>
      </rPr>
      <t>From the vSphere Client, go to Administration &gt;&gt; Access Control &gt;&gt; Roles.</t>
    </r>
    <r>
      <rPr>
        <sz val="11"/>
        <color rgb="FF000000"/>
        <rFont val="Calibri"/>
      </rPr>
      <t xml:space="preserve">
</t>
    </r>
    <r>
      <rPr>
        <sz val="11"/>
        <color rgb="FF000000"/>
        <rFont val="Calibri"/>
      </rPr>
      <t>Click the green plus sign and enter a name for the role and select only the specific permissions required.</t>
    </r>
    <r>
      <rPr>
        <sz val="11"/>
        <color rgb="FF000000"/>
        <rFont val="Calibri"/>
      </rPr>
      <t xml:space="preserve">
</t>
    </r>
    <r>
      <rPr>
        <sz val="11"/>
        <color rgb="FF000000"/>
        <rFont val="Calibri"/>
      </rPr>
      <t>Users can then be assigned to the newly created role.</t>
    </r>
  </si>
  <si>
    <r>
      <rPr>
        <sz val="11"/>
        <color rgb="FF000000"/>
        <rFont val="Calibri"/>
      </rPr>
      <t>Users and service accounts must only be assigned privileges they require. Least privilege requires that these privileges must only be assigned if needed to reduce risk of confidentiality, availability, or integrity loss.</t>
    </r>
    <r>
      <rPr>
        <sz val="11"/>
        <color rgb="FF000000"/>
        <rFont val="Calibri"/>
      </rPr>
      <t xml:space="preserve">
</t>
    </r>
    <r>
      <rPr>
        <sz val="11"/>
        <color rgb="FF000000"/>
        <rFont val="Calibri"/>
      </rPr>
      <t>Satisfies: SRG-APP-000211, SRG-APP-000233, SRG-APP-000380</t>
    </r>
  </si>
  <si>
    <r>
      <rPr>
        <sz val="11"/>
        <color rgb="FF000000"/>
        <rFont val="Calibri"/>
      </rPr>
      <t>From the vSphere Client, go to Administration &gt;&gt; Access Control &gt;&gt; Roles.</t>
    </r>
    <r>
      <rPr>
        <sz val="11"/>
        <color rgb="FF000000"/>
        <rFont val="Calibri"/>
      </rPr>
      <t xml:space="preserve">
</t>
    </r>
    <r>
      <rPr>
        <sz val="11"/>
        <color rgb="FF000000"/>
        <rFont val="Calibri"/>
      </rPr>
      <t>View each role and verify the users and/or groups assigned to it by clicking "Usage".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Sort Role | Select Role,Principal,Entity,Propagate,IsGroup | FT -Auto</t>
    </r>
    <r>
      <rPr>
        <sz val="11"/>
        <color rgb="FF000000"/>
        <rFont val="Calibri"/>
      </rPr>
      <t xml:space="preserve">
</t>
    </r>
    <r>
      <rPr>
        <sz val="11"/>
        <color rgb="FF000000"/>
        <rFont val="Calibri"/>
      </rPr>
      <t>Application service account and user required privileges should be documented.</t>
    </r>
    <r>
      <rPr>
        <sz val="11"/>
        <color rgb="FF000000"/>
        <rFont val="Calibri"/>
      </rPr>
      <t xml:space="preserve">
</t>
    </r>
    <r>
      <rPr>
        <sz val="11"/>
        <color rgb="FF000000"/>
        <rFont val="Calibri"/>
      </rPr>
      <t>If any user or service account has more privileges than required, this is a finding.</t>
    </r>
  </si>
  <si>
    <t>V-256336</t>
  </si>
  <si>
    <r>
      <rPr>
        <sz val="11"/>
        <rFont val="Calibri"/>
      </rPr>
      <t>The vCenter Server must manage excess capacity, bandwidth, or other redundancy to limit the effects of information flooding types of denial-of-service (DoS) attacks by enabling Network I/O Control (NIOC).</t>
    </r>
  </si>
  <si>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Properties.</t>
    </r>
    <r>
      <rPr>
        <sz val="11"/>
        <color rgb="FF000000"/>
        <rFont val="Calibri"/>
      </rPr>
      <t xml:space="preserve">
</t>
    </r>
    <r>
      <rPr>
        <sz val="11"/>
        <color rgb="FF000000"/>
        <rFont val="Calibri"/>
      </rPr>
      <t>In the "Properties" pane, click "Edit". Change "Network I/O Control" to "Enabled".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"VDSwitch Name" | Get-View).EnableNetworkResourceManagement($true)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</si>
  <si>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Managing excess capacity ensures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</si>
  <si>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Properties.</t>
    </r>
    <r>
      <rPr>
        <sz val="11"/>
        <color rgb="FF000000"/>
        <rFont val="Calibri"/>
      </rPr>
      <t xml:space="preserve">
</t>
    </r>
    <r>
      <rPr>
        <sz val="11"/>
        <color rgb="FF000000"/>
        <rFont val="Calibri"/>
      </rPr>
      <t>View the "Properties" pane and verify "Network I/O Control" is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Name,@{N="NIOC Enabled";E={$_.ExtensionData.config.NetworkResourceManagementEnabled}}</t>
    </r>
    <r>
      <rPr>
        <sz val="11"/>
        <color rgb="FF000000"/>
        <rFont val="Calibri"/>
      </rPr>
      <t xml:space="preserve">
</t>
    </r>
    <r>
      <rPr>
        <sz val="11"/>
        <color rgb="FF000000"/>
        <rFont val="Calibri"/>
      </rPr>
      <t>If "Network I/O Control" is disabled, this is a finding.</t>
    </r>
  </si>
  <si>
    <t>V-256337</t>
  </si>
  <si>
    <r>
      <rPr>
        <sz val="11"/>
        <rFont val="Calibri"/>
      </rPr>
      <t>The vCenter Server must provide an immediate real-time alert to the system administrator (SA) and information system security officer (ISSO), at a minimum, on every Single Sign-On (SSO) account action.</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</si>
  <si>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Security &gt;&gt; Alarm Definitions.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Provide the alarm name of "SSO account actions - com.vmware.sso.PrincipalManagement" and an optional description.</t>
    </r>
    <r>
      <rPr>
        <sz val="11"/>
        <color rgb="FF000000"/>
        <rFont val="Calibri"/>
      </rPr>
      <t xml:space="preserve">
</t>
    </r>
    <r>
      <rPr>
        <sz val="11"/>
        <color rgb="FF000000"/>
        <rFont val="Calibri"/>
      </rPr>
      <t>From the "Target type" drop-down menu, select "vCenter Server".</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Paste "com.vmware.sso.PrincipalManagement" (without quotes) in the line after "IF" and press "Enter".</t>
    </r>
    <r>
      <rPr>
        <sz val="11"/>
        <color rgb="FF000000"/>
        <rFont val="Calibri"/>
      </rPr>
      <t xml:space="preserve">
</t>
    </r>
    <r>
      <rPr>
        <sz val="11"/>
        <color rgb="FF000000"/>
        <rFont val="Calibri"/>
      </rPr>
      <t>Next to "Trigger the alarm and", select "Show as Warning".</t>
    </r>
    <r>
      <rPr>
        <sz val="11"/>
        <color rgb="FF000000"/>
        <rFont val="Calibri"/>
      </rPr>
      <t xml:space="preserve">
</t>
    </r>
    <r>
      <rPr>
        <sz val="11"/>
        <color rgb="FF000000"/>
        <rFont val="Calibri"/>
      </rPr>
      <t>Configure the desired notification actions that will inform the SA and ISSO of the event.</t>
    </r>
    <r>
      <rPr>
        <sz val="11"/>
        <color rgb="FF000000"/>
        <rFont val="Calibri"/>
      </rPr>
      <t xml:space="preserve">
</t>
    </r>
    <r>
      <rPr>
        <sz val="11"/>
        <color rgb="FF000000"/>
        <rFont val="Calibri"/>
      </rPr>
      <t>Click "Next". Click "Next" again. Click "Create".</t>
    </r>
  </si>
  <si>
    <r>
      <rPr>
        <sz val="11"/>
        <color rgb="FF000000"/>
        <rFont val="Calibri"/>
      </rPr>
      <t>Once an attacker establishes initial access to a system, they often attempt to create a persistent method of reestablishing access. One way to accomplish this is for the attacker to create a new account. They may also try to hijack an existing account by changing a password or enabling a previously disabled account. Therefore, all actions performed on accounts in the SSO domain much be alerted on in vCenter at a minimum and ideally on a Security Information and Event Management (SIEM) system as well.</t>
    </r>
    <r>
      <rPr>
        <sz val="11"/>
        <color rgb="FF000000"/>
        <rFont val="Calibri"/>
      </rPr>
      <t xml:space="preserve">
</t>
    </r>
    <r>
      <rPr>
        <sz val="11"/>
        <color rgb="FF000000"/>
        <rFont val="Calibri"/>
      </rPr>
      <t>To ensure the appropriate personnel are alerted about SSO account actions, create a new vCenter alarm for the "com.vmware.sso.PrincipalManagement" event ID and configure the alert mechanisms appropriately.</t>
    </r>
    <r>
      <rPr>
        <sz val="11"/>
        <color rgb="FF000000"/>
        <rFont val="Calibri"/>
      </rPr>
      <t xml:space="preserve">
</t>
    </r>
    <r>
      <rPr>
        <sz val="11"/>
        <color rgb="FF000000"/>
        <rFont val="Calibri"/>
      </rPr>
      <t>Satisfies: SRG-APP-000291, SRG-APP-000292, SRG-APP-000293, SRG-APP-000294, SRG-APP-000320</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</si>
  <si>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Security &gt;&gt; Alarm Definitions.</t>
    </r>
    <r>
      <rPr>
        <sz val="11"/>
        <color rgb="FF000000"/>
        <rFont val="Calibri"/>
      </rPr>
      <t xml:space="preserve">
</t>
    </r>
    <r>
      <rPr>
        <sz val="11"/>
        <color rgb="FF000000"/>
        <rFont val="Calibri"/>
      </rPr>
      <t>Verify an alarm has been created to alert upon all SSO account actions.</t>
    </r>
    <r>
      <rPr>
        <sz val="11"/>
        <color rgb="FF000000"/>
        <rFont val="Calibri"/>
      </rPr>
      <t xml:space="preserve">
</t>
    </r>
    <r>
      <rPr>
        <sz val="11"/>
        <color rgb="FF000000"/>
        <rFont val="Calibri"/>
      </rPr>
      <t>The alarm name may vary, but it is suggested to name it "SSO account actions - com.vmware.sso.PrincipalManagement".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"com.vmware.sso.PrincipalManagement"} | Select Name,Enabled,@{N="EventTypeId";E={$_.ExtensionData.Info.Expression.Expression.EventTypeId}}</t>
    </r>
    <r>
      <rPr>
        <sz val="11"/>
        <color rgb="FF000000"/>
        <rFont val="Calibri"/>
      </rPr>
      <t xml:space="preserve">
</t>
    </r>
    <r>
      <rPr>
        <sz val="11"/>
        <color rgb="FF000000"/>
        <rFont val="Calibri"/>
      </rPr>
      <t>If an alarm is not created to alert on SSO account actions, this is a finding.</t>
    </r>
  </si>
  <si>
    <t>V-256338</t>
  </si>
  <si>
    <r>
      <rPr>
        <sz val="11"/>
        <rFont val="Calibri"/>
      </rPr>
      <t>The vCenter Server must set the interval for counting failed login attempts to at least 15 minutes.</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</si>
  <si>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"Time interval between failures" to "900" and click "Save".</t>
    </r>
  </si>
  <si>
    <r>
      <rPr>
        <sz val="11"/>
        <color rgb="FF000000"/>
        <rFont val="Calibri"/>
      </rPr>
      <t xml:space="preserve">From the vSphere Client, go to Administration &gt;&gt; Single Sign On &gt;&gt; Configuration &gt;&gt; Local Accounts &gt;&gt; Lockout Policy. </t>
    </r>
    <r>
      <rPr>
        <sz val="11"/>
        <color rgb="FF000000"/>
        <rFont val="Calibri"/>
      </rPr>
      <t xml:space="preserve">
</t>
    </r>
    <r>
      <rPr>
        <sz val="11"/>
        <color rgb="FF000000"/>
        <rFont val="Calibri"/>
      </rPr>
      <t xml:space="preserve">Verify the following lockout policy is set as follows: </t>
    </r>
    <r>
      <rPr>
        <sz val="11"/>
        <color rgb="FF000000"/>
        <rFont val="Calibri"/>
      </rPr>
      <t xml:space="preserve">
</t>
    </r>
    <r>
      <rPr>
        <sz val="11"/>
        <color rgb="FF000000"/>
        <rFont val="Calibri"/>
      </rPr>
      <t xml:space="preserve">Time interval between failures: 900 seconds </t>
    </r>
    <r>
      <rPr>
        <sz val="11"/>
        <color rgb="FF000000"/>
        <rFont val="Calibri"/>
      </rPr>
      <t xml:space="preserve">
</t>
    </r>
    <r>
      <rPr>
        <sz val="11"/>
        <color rgb="FF000000"/>
        <rFont val="Calibri"/>
      </rPr>
      <t>If this lockout policy is not configured as stated, this is a finding.</t>
    </r>
  </si>
  <si>
    <t>V-256339</t>
  </si>
  <si>
    <r>
      <rPr>
        <sz val="11"/>
        <rFont val="Calibri"/>
      </rPr>
      <t>The vCenter Server must be configured to send logs to a central log server.</t>
    </r>
  </si>
  <si>
    <r>
      <rPr>
        <sz val="11"/>
        <color rgb="FF000000"/>
        <rFont val="Calibri"/>
      </rPr>
      <t>Open the VAMI by navigating to https://&lt;vCenter server&gt;:5480.</t>
    </r>
    <r>
      <rPr>
        <sz val="11"/>
        <color rgb="FF000000"/>
        <rFont val="Calibri"/>
      </rPr>
      <t xml:space="preserve">
</t>
    </r>
    <r>
      <rPr>
        <sz val="11"/>
        <color rgb="FF000000"/>
        <rFont val="Calibri"/>
      </rPr>
      <t>Log in with local operating system administrative credentials or with an SSO account that is a member of the "SystemConfiguration.BashShellAdministrator" group.</t>
    </r>
    <r>
      <rPr>
        <sz val="11"/>
        <color rgb="FF000000"/>
        <rFont val="Calibri"/>
      </rPr>
      <t xml:space="preserve">
</t>
    </r>
    <r>
      <rPr>
        <sz val="11"/>
        <color rgb="FF000000"/>
        <rFont val="Calibri"/>
      </rPr>
      <t>Select "Syslog" on the left navigation pane.</t>
    </r>
    <r>
      <rPr>
        <sz val="11"/>
        <color rgb="FF000000"/>
        <rFont val="Calibri"/>
      </rPr>
      <t xml:space="preserve">
</t>
    </r>
    <r>
      <rPr>
        <sz val="11"/>
        <color rgb="FF000000"/>
        <rFont val="Calibri"/>
      </rPr>
      <t>On the resulting pane on the right, click "Edit" or "Configure".</t>
    </r>
    <r>
      <rPr>
        <sz val="11"/>
        <color rgb="FF000000"/>
        <rFont val="Calibri"/>
      </rPr>
      <t xml:space="preserve">
</t>
    </r>
    <r>
      <rPr>
        <sz val="11"/>
        <color rgb="FF000000"/>
        <rFont val="Calibri"/>
      </rPr>
      <t>Edit or add the address and port of a site-specific syslog aggregator or Security Information Event Management (SIEM) system with the appropriate protocol.</t>
    </r>
    <r>
      <rPr>
        <sz val="11"/>
        <color rgb="FF000000"/>
        <rFont val="Calibri"/>
      </rPr>
      <t xml:space="preserve">
</t>
    </r>
    <r>
      <rPr>
        <sz val="11"/>
        <color rgb="FF000000"/>
        <rFont val="Calibri"/>
      </rPr>
      <t xml:space="preserve">User Datagram Protocol (UDP) is discouraged due to its stateless and unencrypted nature. Transport Layer Security (TLS) is preferred. </t>
    </r>
    <r>
      <rPr>
        <sz val="11"/>
        <color rgb="FF000000"/>
        <rFont val="Calibri"/>
      </rPr>
      <t xml:space="preserve">
</t>
    </r>
    <r>
      <rPr>
        <sz val="11"/>
        <color rgb="FF000000"/>
        <rFont val="Calibri"/>
      </rPr>
      <t>Click "Save".</t>
    </r>
  </si>
  <si>
    <r>
      <rPr>
        <sz val="11"/>
        <color rgb="FF000000"/>
        <rFont val="Calibri"/>
      </rPr>
      <t>vCenter must be configured to send near real-time log data to syslog collectors so information will be available to investigators in the case of a security incident or to assist in troubleshooting.</t>
    </r>
  </si>
  <si>
    <r>
      <rPr>
        <sz val="11"/>
        <color rgb="FF000000"/>
        <rFont val="Calibri"/>
      </rPr>
      <t>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"Syslog" on the left navigation pane.</t>
    </r>
    <r>
      <rPr>
        <sz val="11"/>
        <color rgb="FF000000"/>
        <rFont val="Calibri"/>
      </rPr>
      <t xml:space="preserve">
</t>
    </r>
    <r>
      <rPr>
        <sz val="11"/>
        <color rgb="FF000000"/>
        <rFont val="Calibri"/>
      </rPr>
      <t>On the resulting pane on the right, verify at least one site-specific syslog receiver is configured and is listed as "Reachable".</t>
    </r>
    <r>
      <rPr>
        <sz val="11"/>
        <color rgb="FF000000"/>
        <rFont val="Calibri"/>
      </rPr>
      <t xml:space="preserve">
</t>
    </r>
    <r>
      <rPr>
        <sz val="11"/>
        <color rgb="FF000000"/>
        <rFont val="Calibri"/>
      </rPr>
      <t>If no valid syslog collector is configured or if the collector is not listed as "Reachable", this is a finding.</t>
    </r>
  </si>
  <si>
    <t>V-256340</t>
  </si>
  <si>
    <r>
      <rPr>
        <sz val="11"/>
        <rFont val="Calibri"/>
      </rPr>
      <t>vCenter must provide an immediate real-time alert to the system administrator (SA) and information system security officer (ISSO), at a minimum, of all audit failure events requiring real-time alerts.</t>
    </r>
  </si>
  <si>
    <r>
      <rPr>
        <sz val="11"/>
        <color rgb="FF000000"/>
        <rFont val="Calibri"/>
      </rPr>
      <t>Configure the Central Logging Server being used to alert the SA and ISSO, at a minimum, on any AO-defined events.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</si>
  <si>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Satisfies: SRG-APP-000360, SRG-APP-000379, SRG-APP-000510</t>
    </r>
  </si>
  <si>
    <r>
      <rPr>
        <sz val="11"/>
        <color rgb="FF000000"/>
        <rFont val="Calibri"/>
      </rPr>
      <t>Review the Central Logging Server being used to verify it is configured to alert the SA and ISSO, at a minimum, on any AO-defined events. Otherwise, this is a finding.</t>
    </r>
    <r>
      <rPr>
        <sz val="11"/>
        <color rgb="FF000000"/>
        <rFont val="Calibri"/>
      </rPr>
      <t xml:space="preserve">
</t>
    </r>
    <r>
      <rPr>
        <sz val="11"/>
        <color rgb="FF000000"/>
        <rFont val="Calibri"/>
      </rPr>
      <t>If there are no AO-defined events, this is not a finding.</t>
    </r>
  </si>
  <si>
    <t>V-256341</t>
  </si>
  <si>
    <r>
      <rPr>
        <sz val="11"/>
        <rFont val="Calibri"/>
      </rPr>
      <t>The vCenter Server must compare internal information system clocks at least every 24 hours with an authoritative time server.</t>
    </r>
  </si>
  <si>
    <r>
      <rPr>
        <sz val="11"/>
        <color rgb="FF000000"/>
        <rFont val="Calibri"/>
      </rPr>
      <t>Open the VAMI by navigating to https://&lt;vCenter server&gt;:5480.</t>
    </r>
    <r>
      <rPr>
        <sz val="11"/>
        <color rgb="FF000000"/>
        <rFont val="Calibri"/>
      </rPr>
      <t xml:space="preserve">
</t>
    </r>
    <r>
      <rPr>
        <sz val="11"/>
        <color rgb="FF000000"/>
        <rFont val="Calibri"/>
      </rPr>
      <t>Log in with local operating system administrative credentials or with an SSO account that is a member of the "SystemConfiguration.BashShellAdministrator" group.</t>
    </r>
    <r>
      <rPr>
        <sz val="11"/>
        <color rgb="FF000000"/>
        <rFont val="Calibri"/>
      </rPr>
      <t xml:space="preserve">
</t>
    </r>
    <r>
      <rPr>
        <sz val="11"/>
        <color rgb="FF000000"/>
        <rFont val="Calibri"/>
      </rPr>
      <t>Select "Time" on the left navigation pane.</t>
    </r>
    <r>
      <rPr>
        <sz val="11"/>
        <color rgb="FF000000"/>
        <rFont val="Calibri"/>
      </rPr>
      <t xml:space="preserve">
</t>
    </r>
    <r>
      <rPr>
        <sz val="11"/>
        <color rgb="FF000000"/>
        <rFont val="Calibri"/>
      </rPr>
      <t>On the resulting pane on the right, click "Edit" under "Time Synchronization".</t>
    </r>
    <r>
      <rPr>
        <sz val="11"/>
        <color rgb="FF000000"/>
        <rFont val="Calibri"/>
      </rPr>
      <t xml:space="preserve">
</t>
    </r>
    <r>
      <rPr>
        <sz val="11"/>
        <color rgb="FF000000"/>
        <rFont val="Calibri"/>
      </rPr>
      <t>Select "NTP" for "Mode" and enter a list of authorized time servers separated by commas. Click "Save".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</si>
  <si>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t>
    </r>
    <r>
      <rPr>
        <sz val="11"/>
        <color rgb="FF000000"/>
        <rFont val="Calibri"/>
      </rPr>
      <t xml:space="preserve">
</t>
    </r>
    <r>
      <rPr>
        <sz val="11"/>
        <color rgb="FF000000"/>
        <rFont val="Calibri"/>
      </rPr>
      <t>Synchronizing internal information system clocks to an authoritative time server provides uniformity of time stamps for information systems with multiple system clocks and systems connected over a network.</t>
    </r>
  </si>
  <si>
    <r>
      <rPr>
        <sz val="11"/>
        <color rgb="FF000000"/>
        <rFont val="Calibri"/>
      </rPr>
      <t>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"Time" on the left navigation pane.</t>
    </r>
    <r>
      <rPr>
        <sz val="11"/>
        <color rgb="FF000000"/>
        <rFont val="Calibri"/>
      </rPr>
      <t xml:space="preserve">
</t>
    </r>
    <r>
      <rPr>
        <sz val="11"/>
        <color rgb="FF000000"/>
        <rFont val="Calibri"/>
      </rPr>
      <t>On the resulting pane on the right, verify at least one authorized time server is configured and is listed as "Reachable".</t>
    </r>
    <r>
      <rPr>
        <sz val="11"/>
        <color rgb="FF000000"/>
        <rFont val="Calibri"/>
      </rPr>
      <t xml:space="preserve">
</t>
    </r>
    <r>
      <rPr>
        <sz val="11"/>
        <color rgb="FF000000"/>
        <rFont val="Calibri"/>
      </rPr>
      <t>If "NTP" is not enabled and at least one authorized time server configured, this is a finding.</t>
    </r>
  </si>
  <si>
    <t>V-256342</t>
  </si>
  <si>
    <r>
      <rPr>
        <sz val="11"/>
        <rFont val="Calibri"/>
      </rPr>
      <t>The vCenter Server Machine Secure Sockets Layer (SSL) certificate must be issued by a DOD certificate authority.</t>
    </r>
  </si>
  <si>
    <r>
      <rPr>
        <sz val="11"/>
        <color rgb="FF000000"/>
        <rFont val="Calibri"/>
      </rPr>
      <t>Obtain a DOD-issued certificate and private key for each vCenter in the system following the requirements below:</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CRT format (Base-64)</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Export the entire certificate issuing chain up to the root in Base-64 format. Concatenate the individual certificates into one file with the ".cer" extension.</t>
    </r>
    <r>
      <rPr>
        <sz val="11"/>
        <color rgb="FF000000"/>
        <rFont val="Calibri"/>
      </rPr>
      <t xml:space="preserve">
</t>
    </r>
    <r>
      <rPr>
        <sz val="11"/>
        <color rgb="FF000000"/>
        <rFont val="Calibri"/>
      </rPr>
      <t>From the vSphere Client, go to Administration &gt;&gt; Certificates &gt;&gt; Certificate Management &gt;&gt; Machine SSL Certificate.</t>
    </r>
    <r>
      <rPr>
        <sz val="11"/>
        <color rgb="FF000000"/>
        <rFont val="Calibri"/>
      </rPr>
      <t xml:space="preserve">
</t>
    </r>
    <r>
      <rPr>
        <sz val="11"/>
        <color rgb="FF000000"/>
        <rFont val="Calibri"/>
      </rPr>
      <t>Click Actions &gt;&gt; Import and Replace Certificate.</t>
    </r>
    <r>
      <rPr>
        <sz val="11"/>
        <color rgb="FF000000"/>
        <rFont val="Calibri"/>
      </rPr>
      <t xml:space="preserve">
</t>
    </r>
    <r>
      <rPr>
        <sz val="11"/>
        <color rgb="FF000000"/>
        <rFont val="Calibri"/>
      </rPr>
      <t>Select the "Replace with external CA certificate" radio button and click "Next".</t>
    </r>
    <r>
      <rPr>
        <sz val="11"/>
        <color rgb="FF000000"/>
        <rFont val="Calibri"/>
      </rPr>
      <t xml:space="preserve">
</t>
    </r>
    <r>
      <rPr>
        <sz val="11"/>
        <color rgb="FF000000"/>
        <rFont val="Calibri"/>
      </rPr>
      <t>Supply the CA-issued certificate , the exported roots file, and the private key.</t>
    </r>
    <r>
      <rPr>
        <sz val="11"/>
        <color rgb="FF000000"/>
        <rFont val="Calibri"/>
      </rPr>
      <t xml:space="preserve">
</t>
    </r>
    <r>
      <rPr>
        <sz val="11"/>
        <color rgb="FF000000"/>
        <rFont val="Calibri"/>
      </rPr>
      <t>Click "Replace".</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</si>
  <si>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public key infrastructure (PKI) certificates obtained from a DOD-approved internal or external certificate authority. Reliance on CAs for the establishment of secure sessions includes, for example, the use of Transport Layer Security (TLS) certificates.</t>
    </r>
    <r>
      <rPr>
        <sz val="11"/>
        <color rgb="FF000000"/>
        <rFont val="Calibri"/>
      </rPr>
      <t xml:space="preserve">
</t>
    </r>
    <r>
      <rPr>
        <sz val="11"/>
        <color rgb="FF000000"/>
        <rFont val="Calibri"/>
      </rPr>
      <t>The default self-signed, VMware Certificate Authority (VMCA)-issued vCenter reverse proxy certificate must be replaced with a DOD-approved certificate. The use of a DOD certificate on the vCenter reverse proxy and other services assures clients that the service they are connecting to is legitimate and trusted.</t>
    </r>
  </si>
  <si>
    <r>
      <rPr>
        <sz val="11"/>
        <color rgb="FF000000"/>
        <rFont val="Calibri"/>
      </rPr>
      <t>From the vSphere Client, go to Administration &gt;&gt; Certificates &gt;&gt; Certificate Management &gt;&gt; Machine SSL Certificate.</t>
    </r>
    <r>
      <rPr>
        <sz val="11"/>
        <color rgb="FF000000"/>
        <rFont val="Calibri"/>
      </rPr>
      <t xml:space="preserve">
</t>
    </r>
    <r>
      <rPr>
        <sz val="11"/>
        <color rgb="FF000000"/>
        <rFont val="Calibri"/>
      </rPr>
      <t>Click "View Details" and examine the "Issuer Information" block.</t>
    </r>
    <r>
      <rPr>
        <sz val="11"/>
        <color rgb="FF000000"/>
        <rFont val="Calibri"/>
      </rPr>
      <t xml:space="preserve">
</t>
    </r>
    <r>
      <rPr>
        <sz val="11"/>
        <color rgb="FF000000"/>
        <rFont val="Calibri"/>
      </rPr>
      <t>If the issuer specified is not a DOD-approved certificate authority, this is a finding.</t>
    </r>
  </si>
  <si>
    <t>V-256343</t>
  </si>
  <si>
    <r>
      <rPr>
        <sz val="11"/>
        <rFont val="Calibri"/>
      </rPr>
      <t>The vCenter Server must disable the Customer Experience Improvement Program (CEIP).</t>
    </r>
  </si>
  <si>
    <r>
      <rPr>
        <sz val="11"/>
        <color rgb="FF000000"/>
        <rFont val="Calibri"/>
      </rPr>
      <t>From the vSphere Client, go to Administration &gt;&gt; Deployment &gt;&gt; Customer Experience Improvement Program.</t>
    </r>
    <r>
      <rPr>
        <sz val="11"/>
        <color rgb="FF000000"/>
        <rFont val="Calibri"/>
      </rPr>
      <t xml:space="preserve">
</t>
    </r>
    <r>
      <rPr>
        <sz val="11"/>
        <color rgb="FF000000"/>
        <rFont val="Calibri"/>
      </rPr>
      <t>Click "Leave Program".</t>
    </r>
  </si>
  <si>
    <r>
      <rPr>
        <sz val="11"/>
        <color rgb="FF000000"/>
        <rFont val="Calibri"/>
      </rPr>
      <t>The VMware CEIP sends VMware anonymized system information that is used to improve the quality, reliability, and functionality of VMware products and services. For confidentiality purposes this feature must be disabled.</t>
    </r>
  </si>
  <si>
    <r>
      <rPr>
        <sz val="11"/>
        <color rgb="FF000000"/>
        <rFont val="Calibri"/>
      </rPr>
      <t>From the vSphere Client, go to Administration &gt;&gt; Deployment &gt;&gt; Customer Experience Improvement Program.</t>
    </r>
    <r>
      <rPr>
        <sz val="11"/>
        <color rgb="FF000000"/>
        <rFont val="Calibri"/>
      </rPr>
      <t xml:space="preserve">
</t>
    </r>
    <r>
      <rPr>
        <sz val="11"/>
        <color rgb="FF000000"/>
        <rFont val="Calibri"/>
      </rPr>
      <t>If Customer Experience Improvement "Program Status" is "Joined", this is a finding.</t>
    </r>
  </si>
  <si>
    <t>V-256344</t>
  </si>
  <si>
    <r>
      <rPr>
        <sz val="11"/>
        <rFont val="Calibri"/>
      </rPr>
      <t>The vCenter server must enforce SNMPv3 security features where SNMP is required.</t>
    </r>
  </si>
  <si>
    <r>
      <rPr>
        <sz val="11"/>
        <color rgb="FF000000"/>
        <rFont val="Calibri"/>
      </rPr>
      <t>At the command prompt on the vCenter Server Appliance, run the following commands:</t>
    </r>
    <r>
      <rPr>
        <sz val="11"/>
        <color rgb="FF000000"/>
        <rFont val="Calibri"/>
      </rPr>
      <t xml:space="preserve">
</t>
    </r>
    <r>
      <rPr>
        <sz val="11"/>
        <color rgb="FF000000"/>
        <rFont val="Calibri"/>
      </rPr>
      <t># appliancesh</t>
    </r>
    <r>
      <rPr>
        <sz val="11"/>
        <color rgb="FF000000"/>
        <rFont val="Calibri"/>
      </rPr>
      <t xml:space="preserve">
</t>
    </r>
    <r>
      <rPr>
        <sz val="11"/>
        <color rgb="FF000000"/>
        <rFont val="Calibri"/>
      </rPr>
      <t># snmp.set --authentication SHA1</t>
    </r>
    <r>
      <rPr>
        <sz val="11"/>
        <color rgb="FF000000"/>
        <rFont val="Calibri"/>
      </rPr>
      <t xml:space="preserve">
</t>
    </r>
    <r>
      <rPr>
        <sz val="11"/>
        <color rgb="FF000000"/>
        <rFont val="Calibri"/>
      </rPr>
      <t># snmp.set --privacy AES128</t>
    </r>
    <r>
      <rPr>
        <sz val="11"/>
        <color rgb="FF000000"/>
        <rFont val="Calibri"/>
      </rPr>
      <t xml:space="preserve">
</t>
    </r>
    <r>
      <rPr>
        <sz val="11"/>
        <color rgb="FF000000"/>
        <rFont val="Calibri"/>
      </rPr>
      <t>To change the security level of a user, run the following command:</t>
    </r>
    <r>
      <rPr>
        <sz val="11"/>
        <color rgb="FF000000"/>
        <rFont val="Calibri"/>
      </rPr>
      <t xml:space="preserve">
</t>
    </r>
    <r>
      <rPr>
        <sz val="11"/>
        <color rgb="FF000000"/>
        <rFont val="Calibri"/>
      </rPr>
      <t># snmp.set --users &lt;username&gt;/&lt;auth_password&gt; &lt;priv_password&gt;/priv</t>
    </r>
  </si>
  <si>
    <r>
      <rPr>
        <sz val="11"/>
        <color rgb="FF000000"/>
        <rFont val="Calibri"/>
      </rPr>
      <t xml:space="preserve">SNMPv3 supports commercial-grade security, including authentication, authorization, access control, and privacy. Previous versions of the protocol contained well-known security weaknesses that were easily exploited. SNMPv3 can be configured for identification and cryptographically based authentication. </t>
    </r>
    <r>
      <rPr>
        <sz val="11"/>
        <color rgb="FF000000"/>
        <rFont val="Calibri"/>
      </rPr>
      <t xml:space="preserve">
</t>
    </r>
    <r>
      <rPr>
        <sz val="11"/>
        <color rgb="FF000000"/>
        <rFont val="Calibri"/>
      </rPr>
      <t>SNMPv3 defines a user-based security model (USM) and a view-based access control model (VACM). SNMPv3 USM provides data integrity, data origin authentication, message replay protection, and protection against disclosure of the message payload. SNMPv3 VACM provides access control to determine whether a specific type of access (read or write) to the management information is allowed. Implement both VACM and USM for full protection.</t>
    </r>
    <r>
      <rPr>
        <sz val="11"/>
        <color rgb="FF000000"/>
        <rFont val="Calibri"/>
      </rPr>
      <t xml:space="preserve">
</t>
    </r>
    <r>
      <rPr>
        <sz val="11"/>
        <color rgb="FF000000"/>
        <rFont val="Calibri"/>
      </rPr>
      <t>SNMPv3 must be disabled by default and enabled only if used. SNMP v3 provides security feature enhancements to SNMP, including encryption and message authentication.</t>
    </r>
  </si>
  <si>
    <r>
      <rPr>
        <sz val="11"/>
        <color rgb="FF000000"/>
        <rFont val="Calibri"/>
      </rPr>
      <t>At the command prompt on the vCenter Server Appliance, run the following commands:</t>
    </r>
    <r>
      <rPr>
        <sz val="11"/>
        <color rgb="FF000000"/>
        <rFont val="Calibri"/>
      </rPr>
      <t xml:space="preserve">
</t>
    </r>
    <r>
      <rPr>
        <sz val="11"/>
        <color rgb="FF000000"/>
        <rFont val="Calibri"/>
      </rPr>
      <t># appliancesh</t>
    </r>
    <r>
      <rPr>
        <sz val="11"/>
        <color rgb="FF000000"/>
        <rFont val="Calibri"/>
      </rPr>
      <t xml:space="preserve">
</t>
    </r>
    <r>
      <rPr>
        <sz val="11"/>
        <color rgb="FF000000"/>
        <rFont val="Calibri"/>
      </rPr>
      <t># snmp.get</t>
    </r>
    <r>
      <rPr>
        <sz val="11"/>
        <color rgb="FF000000"/>
        <rFont val="Calibri"/>
      </rPr>
      <t xml:space="preserve">
</t>
    </r>
    <r>
      <rPr>
        <sz val="11"/>
        <color rgb="FF000000"/>
        <rFont val="Calibri"/>
      </rPr>
      <t>Note: The "appliancesh" command is not needed if the default shell has not been changed for root.</t>
    </r>
    <r>
      <rPr>
        <sz val="11"/>
        <color rgb="FF000000"/>
        <rFont val="Calibri"/>
      </rPr>
      <t xml:space="preserve">
</t>
    </r>
    <r>
      <rPr>
        <sz val="11"/>
        <color rgb="FF000000"/>
        <rFont val="Calibri"/>
      </rPr>
      <t>If "Enable" is set to "False", this is not a finding.</t>
    </r>
    <r>
      <rPr>
        <sz val="11"/>
        <color rgb="FF000000"/>
        <rFont val="Calibri"/>
      </rPr>
      <t xml:space="preserve">
</t>
    </r>
    <r>
      <rPr>
        <sz val="11"/>
        <color rgb="FF000000"/>
        <rFont val="Calibri"/>
      </rPr>
      <t>If "Enable" is set to "True" and "Authentication" is not set to "SHA1", this is a finding.</t>
    </r>
    <r>
      <rPr>
        <sz val="11"/>
        <color rgb="FF000000"/>
        <rFont val="Calibri"/>
      </rPr>
      <t xml:space="preserve">
</t>
    </r>
    <r>
      <rPr>
        <sz val="11"/>
        <color rgb="FF000000"/>
        <rFont val="Calibri"/>
      </rPr>
      <t>If "Enable" is set to "True" and "Privacy" is not set to "AES128", this is a finding.</t>
    </r>
    <r>
      <rPr>
        <sz val="11"/>
        <color rgb="FF000000"/>
        <rFont val="Calibri"/>
      </rPr>
      <t xml:space="preserve">
</t>
    </r>
    <r>
      <rPr>
        <sz val="11"/>
        <color rgb="FF000000"/>
        <rFont val="Calibri"/>
      </rPr>
      <t>If any "Users" are configured with a "Sec_level" that does not equal "priv", this is a finding.</t>
    </r>
  </si>
  <si>
    <t>V-256345</t>
  </si>
  <si>
    <r>
      <rPr>
        <sz val="11"/>
        <rFont val="Calibri"/>
      </rPr>
      <t>The vCenter server must disable SNMPv1/2 receivers.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</si>
  <si>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On the "SNMP receivers" tab, ensure all receivers are disabled.</t>
    </r>
  </si>
  <si>
    <r>
      <rPr>
        <sz val="11"/>
        <color rgb="FF000000"/>
        <rFont val="Calibri"/>
      </rPr>
      <t>SNMPv3 supports commercial-grade security, including authentication, authorization, access control, and privacy. Previous versions of the protocol contained well-known security weaknesses that were easily exploited. Therefore, SNMPv1/2 receivers must be disabled, while SNMPv3 is configured in another control. vCenter exposes SNMP v1/2 in the UI and SNMPv3 in the CLI.</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</si>
  <si>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On the "SNMP receivers" tab, note the presence of any enabled receiver.</t>
    </r>
    <r>
      <rPr>
        <sz val="11"/>
        <color rgb="FF000000"/>
        <rFont val="Calibri"/>
      </rPr>
      <t xml:space="preserve">
</t>
    </r>
    <r>
      <rPr>
        <sz val="11"/>
        <color rgb="FF000000"/>
        <rFont val="Calibri"/>
      </rPr>
      <t>If there are any enabled receivers, this is a finding.</t>
    </r>
  </si>
  <si>
    <t>V-256346</t>
  </si>
  <si>
    <r>
      <rPr>
        <sz val="11"/>
        <rFont val="Calibri"/>
      </rPr>
      <t>The vCenter Server must require an administrator to unlock an account locked due to excessive login failures.</t>
    </r>
  </si>
  <si>
    <r>
      <rPr>
        <sz val="11"/>
        <color rgb="FF000000"/>
        <rFont val="Calibri"/>
      </rPr>
      <t>From the vSphere Client, go to Administration &gt;&gt; Single Sign On &gt;&gt; Configuration &gt;&gt; Local Accounts &gt;&gt; Lockout Policy.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"Unlock time" to "0" and click "Save".</t>
    </r>
  </si>
  <si>
    <r>
      <rPr>
        <sz val="11"/>
        <color rgb="FF000000"/>
        <rFont val="Calibri"/>
      </rPr>
      <t>By requiring that Single Sign-On (SSO) accounts be unlocked manually, the risk of unauthorized access via user password guessing, otherwise known as brute forcing, is reduced. When the account unlock time is set to zero, once an account is locked it can only be unlocked manually by an administrator.</t>
    </r>
  </si>
  <si>
    <r>
      <rPr>
        <sz val="11"/>
        <color rgb="FF000000"/>
        <rFont val="Calibri"/>
      </rPr>
      <t xml:space="preserve">From the vSphere Client, go to Administration &gt;&gt; Single Sign On &gt;&gt; Configuration &gt;&gt; Local Accounts &gt;&gt; Lockout Policy. </t>
    </r>
    <r>
      <rPr>
        <sz val="11"/>
        <color rgb="FF000000"/>
        <rFont val="Calibri"/>
      </rPr>
      <t xml:space="preserve">
</t>
    </r>
    <r>
      <rPr>
        <sz val="11"/>
        <color rgb="FF000000"/>
        <rFont val="Calibri"/>
      </rPr>
      <t>Verify the following lockout policy is set as follows:</t>
    </r>
    <r>
      <rPr>
        <sz val="11"/>
        <color rgb="FF000000"/>
        <rFont val="Calibri"/>
      </rPr>
      <t xml:space="preserve">
</t>
    </r>
    <r>
      <rPr>
        <sz val="11"/>
        <color rgb="FF000000"/>
        <rFont val="Calibri"/>
      </rPr>
      <t xml:space="preserve">Unlock time: 0 </t>
    </r>
    <r>
      <rPr>
        <sz val="11"/>
        <color rgb="FF000000"/>
        <rFont val="Calibri"/>
      </rPr>
      <t xml:space="preserve">
</t>
    </r>
    <r>
      <rPr>
        <sz val="11"/>
        <color rgb="FF000000"/>
        <rFont val="Calibri"/>
      </rPr>
      <t>If this account lockout policy is not configured as stated, this is a finding.</t>
    </r>
  </si>
  <si>
    <t>V-256347</t>
  </si>
  <si>
    <r>
      <rPr>
        <sz val="11"/>
        <rFont val="Calibri"/>
      </rPr>
      <t>The vCenter Server must disable the distributed virtual switch health check.</t>
    </r>
  </si>
  <si>
    <t>CAT III (Low)</t>
  </si>
  <si>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Health Check.</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Disable the "VLAN and MTU" and "Teaming and failover" checks.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Get-View -ViewType DistributedVirtualSwitch | ?{($_.config.HealthCheckConfig | ?{$_.enable -notmatch "False"})}| %{$_.UpdateDVSHealthCheckConfig(@((New-Object Vmware.Vim.VMwareDVSVlanMtuHealthCheckConfig -property @{enable=0}),(New-Object Vmware.Vim.VMwareDVSTeamingHealthCheckConfig -property @{enable=0})))}</t>
    </r>
  </si>
  <si>
    <r>
      <rPr>
        <sz val="11"/>
        <color rgb="FF000000"/>
        <rFont val="Calibri"/>
      </rPr>
      <t>Network health check is disabled by default. Once enabled, the health check packets contain information on host#, vds#, and port#, which an attacker would find useful. It is recommended that network health check be used for troubleshooting and turned off when troubleshooting is finished.</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</si>
  <si>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Health Check.</t>
    </r>
    <r>
      <rPr>
        <sz val="11"/>
        <color rgb="FF000000"/>
        <rFont val="Calibri"/>
      </rPr>
      <t xml:space="preserve">
</t>
    </r>
    <r>
      <rPr>
        <sz val="11"/>
        <color rgb="FF000000"/>
        <rFont val="Calibri"/>
      </rPr>
      <t>View the health check pane and verify the "VLAN and MTU" and "Teaming and failover" checks are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$vds = Get-VDSwitch</t>
    </r>
    <r>
      <rPr>
        <sz val="11"/>
        <color rgb="FF000000"/>
        <rFont val="Calibri"/>
      </rPr>
      <t xml:space="preserve">
</t>
    </r>
    <r>
      <rPr>
        <sz val="11"/>
        <color rgb="FF000000"/>
        <rFont val="Calibri"/>
      </rPr>
      <t>$vds.ExtensionData.Config.HealthCheckConfig</t>
    </r>
    <r>
      <rPr>
        <sz val="11"/>
        <color rgb="FF000000"/>
        <rFont val="Calibri"/>
      </rPr>
      <t xml:space="preserve">
</t>
    </r>
    <r>
      <rPr>
        <sz val="11"/>
        <color rgb="FF000000"/>
        <rFont val="Calibri"/>
      </rPr>
      <t>If the health check feature is enabled on distributed switches and is not on temporarily for troubleshooting purposes, this is a finding.</t>
    </r>
  </si>
  <si>
    <t>V-256348</t>
  </si>
  <si>
    <r>
      <rPr>
        <sz val="11"/>
        <rFont val="Calibri"/>
      </rPr>
      <t xml:space="preserve">The vCenter Server must set the distributed port group Forged Transmits policy to </t>
    </r>
    <r>
      <rPr>
        <sz val="11"/>
        <color rgb="FF000000"/>
        <rFont val="Calibri"/>
      </rPr>
      <t>"</t>
    </r>
    <r>
      <rPr>
        <b/>
        <sz val="11"/>
        <color rgb="FF000000"/>
        <rFont val="Calibri"/>
      </rPr>
      <t>Reject</t>
    </r>
    <r>
      <rPr>
        <sz val="11"/>
        <color rgb="FF000000"/>
        <rFont val="Calibri"/>
      </rPr>
      <t>"</t>
    </r>
    <r>
      <rPr>
        <sz val="11"/>
        <color rgb="FF000000"/>
        <rFont val="Calibri"/>
      </rPr>
      <t>.</t>
    </r>
  </si>
  <si>
    <r>
      <rPr>
        <sz val="11"/>
        <color rgb="FF000000"/>
        <rFont val="Calibri"/>
      </rPr>
      <t>From the vSphere Client, go to "Networking".</t>
    </r>
    <r>
      <rPr>
        <sz val="11"/>
        <color rgb="FF000000"/>
        <rFont val="Calibri"/>
      </rPr>
      <t xml:space="preserve">
</t>
    </r>
    <r>
      <rPr>
        <sz val="11"/>
        <color rgb="FF000000"/>
        <rFont val="Calibri"/>
      </rPr>
      <t>Select a distributed switch and then select a port group.</t>
    </r>
    <r>
      <rPr>
        <sz val="11"/>
        <color rgb="FF000000"/>
        <rFont val="Calibri"/>
      </rPr>
      <t xml:space="preserve">
</t>
    </r>
    <r>
      <rPr>
        <sz val="11"/>
        <color rgb="FF000000"/>
        <rFont val="Calibri"/>
      </rPr>
      <t>Select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"Forged Transmits" to "Reject".</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-ForgedTransmits $false</t>
    </r>
    <r>
      <rPr>
        <sz val="11"/>
        <color rgb="FF000000"/>
        <rFont val="Calibri"/>
      </rPr>
      <t xml:space="preserve">
</t>
    </r>
    <r>
      <rPr>
        <sz val="11"/>
        <color rgb="FF000000"/>
        <rFont val="Calibri"/>
      </rPr>
      <t>Get-VDPortgroup | ?{$_.IsUplink -eq $false} | Get-VDSecurityPolicy | Set-VDSecurityPolicy -ForgedTransmits $false</t>
    </r>
  </si>
  <si>
    <r>
      <rPr>
        <sz val="11"/>
        <color rgb="FF000000"/>
        <rFont val="Calibri"/>
      </rPr>
      <t>If the virtual machine operating system changes the Media Access Control (MAC) address, the operating system can send frames with an impersonated source MAC address at any time. This allows an operating system to stage malicious attacks on the devices in a network by impersonating a network adaptor authorized by the receiving network.</t>
    </r>
    <r>
      <rPr>
        <sz val="11"/>
        <color rgb="FF000000"/>
        <rFont val="Calibri"/>
      </rPr>
      <t xml:space="preserve">
</t>
    </r>
    <r>
      <rPr>
        <sz val="11"/>
        <color rgb="FF000000"/>
        <rFont val="Calibri"/>
      </rPr>
      <t>When the "Forged Transmits" option is set to "Accept", ESXi does not compare source and effective MAC addresses.</t>
    </r>
    <r>
      <rPr>
        <sz val="11"/>
        <color rgb="FF000000"/>
        <rFont val="Calibri"/>
      </rPr>
      <t xml:space="preserve">
</t>
    </r>
    <r>
      <rPr>
        <sz val="11"/>
        <color rgb="FF000000"/>
        <rFont val="Calibri"/>
      </rPr>
      <t>To protect against MAC impersonation, set the "Forged Transmits" option to "Reject". The host compares the source MAC address being transmitted by the guest operating system with the effective MAC address for its virtual machine adapter to determine if they match. If the addresses do not match, the ESXi host drops the packet.</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</si>
  <si>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and then select a port group.</t>
    </r>
    <r>
      <rPr>
        <sz val="11"/>
        <color rgb="FF000000"/>
        <rFont val="Calibri"/>
      </rPr>
      <t xml:space="preserve">
</t>
    </r>
    <r>
      <rPr>
        <sz val="11"/>
        <color rgb="FF000000"/>
        <rFont val="Calibri"/>
      </rPr>
      <t>Select Configure &gt;&gt; Settings &gt;&gt; Policies.</t>
    </r>
    <r>
      <rPr>
        <sz val="11"/>
        <color rgb="FF000000"/>
        <rFont val="Calibri"/>
      </rPr>
      <t xml:space="preserve">
</t>
    </r>
    <r>
      <rPr>
        <sz val="11"/>
        <color rgb="FF000000"/>
        <rFont val="Calibri"/>
      </rPr>
      <t>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"Forged Transmits" policy is set to accept for a nonuplink port, and is not documented as an exception, this is a finding.</t>
    </r>
  </si>
  <si>
    <t>V-256349</t>
  </si>
  <si>
    <r>
      <rPr>
        <sz val="11"/>
        <rFont val="Calibri"/>
      </rPr>
      <t xml:space="preserve">The vCenter Server must set the distributed port group Media Access Control (MAC) Address Change policy to </t>
    </r>
    <r>
      <rPr>
        <sz val="11"/>
        <color rgb="FF000000"/>
        <rFont val="Calibri"/>
      </rPr>
      <t>"</t>
    </r>
    <r>
      <rPr>
        <b/>
        <sz val="11"/>
        <color rgb="FF000000"/>
        <rFont val="Calibri"/>
      </rPr>
      <t>Reject</t>
    </r>
    <r>
      <rPr>
        <sz val="11"/>
        <color rgb="FF000000"/>
        <rFont val="Calibri"/>
      </rPr>
      <t>"</t>
    </r>
    <r>
      <rPr>
        <sz val="11"/>
        <color rgb="FF000000"/>
        <rFont val="Calibri"/>
      </rPr>
      <t>.</t>
    </r>
  </si>
  <si>
    <r>
      <rPr>
        <sz val="11"/>
        <color rgb="FF000000"/>
        <rFont val="Calibri"/>
      </rPr>
      <t>From the vSphere Client, go to "Networking".</t>
    </r>
    <r>
      <rPr>
        <sz val="11"/>
        <color rgb="FF000000"/>
        <rFont val="Calibri"/>
      </rPr>
      <t xml:space="preserve">
</t>
    </r>
    <r>
      <rPr>
        <sz val="11"/>
        <color rgb="FF000000"/>
        <rFont val="Calibri"/>
      </rPr>
      <t>Select a distributed switch and then select a port group.</t>
    </r>
    <r>
      <rPr>
        <sz val="11"/>
        <color rgb="FF000000"/>
        <rFont val="Calibri"/>
      </rPr>
      <t xml:space="preserve">
</t>
    </r>
    <r>
      <rPr>
        <sz val="11"/>
        <color rgb="FF000000"/>
        <rFont val="Calibri"/>
      </rPr>
      <t>Select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"MAC Address Changes" to "Reject".</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-MacChanges $false</t>
    </r>
    <r>
      <rPr>
        <sz val="11"/>
        <color rgb="FF000000"/>
        <rFont val="Calibri"/>
      </rPr>
      <t xml:space="preserve">
</t>
    </r>
    <r>
      <rPr>
        <sz val="11"/>
        <color rgb="FF000000"/>
        <rFont val="Calibri"/>
      </rPr>
      <t>Get-VDPortgroup | ?{$_.IsUplink -eq $false} | Get-VDSecurityPolicy | Set-VDSecurityPolicy -MacChanges $false</t>
    </r>
  </si>
  <si>
    <r>
      <rPr>
        <sz val="11"/>
        <color rgb="FF000000"/>
        <rFont val="Calibri"/>
      </rPr>
      <t>If the virtual machine operating system changes the MAC address, it can send frames with an impersonated source MAC address at any time. This allows it to stage malicious attacks on the devices in a network by impersonating a network adaptor authorized by the receiving network.</t>
    </r>
    <r>
      <rPr>
        <sz val="11"/>
        <color rgb="FF000000"/>
        <rFont val="Calibri"/>
      </rPr>
      <t xml:space="preserve">
</t>
    </r>
    <r>
      <rPr>
        <sz val="11"/>
        <color rgb="FF000000"/>
        <rFont val="Calibri"/>
      </rPr>
      <t>This will prevent virtual machines from changing their effective MAC address and will affect applications that require this functionality. This will also affect how a layer 2 bridge will operate and will affect applications that require a specific MAC address for licensing.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</si>
  <si>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and then select a port group.</t>
    </r>
    <r>
      <rPr>
        <sz val="11"/>
        <color rgb="FF000000"/>
        <rFont val="Calibri"/>
      </rPr>
      <t xml:space="preserve">
</t>
    </r>
    <r>
      <rPr>
        <sz val="11"/>
        <color rgb="FF000000"/>
        <rFont val="Calibri"/>
      </rPr>
      <t>Select Configure &gt;&gt; Settings &gt;&gt; Policies.</t>
    </r>
    <r>
      <rPr>
        <sz val="11"/>
        <color rgb="FF000000"/>
        <rFont val="Calibri"/>
      </rPr>
      <t xml:space="preserve">
</t>
    </r>
    <r>
      <rPr>
        <sz val="11"/>
        <color rgb="FF000000"/>
        <rFont val="Calibri"/>
      </rPr>
      <t>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"MAC Address Changes" policy is set to "Accept", this is a finding.</t>
    </r>
  </si>
  <si>
    <t>V-256350</t>
  </si>
  <si>
    <r>
      <rPr>
        <sz val="11"/>
        <rFont val="Calibri"/>
      </rPr>
      <t xml:space="preserve">The vCenter Server must set the distributed port group Promiscuous Mode policy to </t>
    </r>
    <r>
      <rPr>
        <sz val="11"/>
        <color rgb="FF000000"/>
        <rFont val="Calibri"/>
      </rPr>
      <t>"</t>
    </r>
    <r>
      <rPr>
        <b/>
        <sz val="11"/>
        <color rgb="FF000000"/>
        <rFont val="Calibri"/>
      </rPr>
      <t>Reject</t>
    </r>
    <r>
      <rPr>
        <sz val="11"/>
        <color rgb="FF000000"/>
        <rFont val="Calibri"/>
      </rPr>
      <t>"</t>
    </r>
    <r>
      <rPr>
        <sz val="11"/>
        <color rgb="FF000000"/>
        <rFont val="Calibri"/>
      </rPr>
      <t>.</t>
    </r>
  </si>
  <si>
    <r>
      <rPr>
        <sz val="11"/>
        <color rgb="FF000000"/>
        <rFont val="Calibri"/>
      </rPr>
      <t>From the vSphere Client, go to "Networking".</t>
    </r>
    <r>
      <rPr>
        <sz val="11"/>
        <color rgb="FF000000"/>
        <rFont val="Calibri"/>
      </rPr>
      <t xml:space="preserve">
</t>
    </r>
    <r>
      <rPr>
        <sz val="11"/>
        <color rgb="FF000000"/>
        <rFont val="Calibri"/>
      </rPr>
      <t xml:space="preserve">Select a distributed switch and then select a port group. </t>
    </r>
    <r>
      <rPr>
        <sz val="11"/>
        <color rgb="FF000000"/>
        <rFont val="Calibri"/>
      </rPr>
      <t xml:space="preserve">
</t>
    </r>
    <r>
      <rPr>
        <sz val="11"/>
        <color rgb="FF000000"/>
        <rFont val="Calibri"/>
      </rPr>
      <t>Select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"Security" tab.</t>
    </r>
    <r>
      <rPr>
        <sz val="11"/>
        <color rgb="FF000000"/>
        <rFont val="Calibri"/>
      </rPr>
      <t xml:space="preserve">
</t>
    </r>
    <r>
      <rPr>
        <sz val="11"/>
        <color rgb="FF000000"/>
        <rFont val="Calibri"/>
      </rPr>
      <t>Set "Promiscuous Mode" to "Reject".</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-AllowPromiscuous $false</t>
    </r>
    <r>
      <rPr>
        <sz val="11"/>
        <color rgb="FF000000"/>
        <rFont val="Calibri"/>
      </rPr>
      <t xml:space="preserve">
</t>
    </r>
    <r>
      <rPr>
        <sz val="11"/>
        <color rgb="FF000000"/>
        <rFont val="Calibri"/>
      </rPr>
      <t>Get-VDPortgroup | ?{$_.IsUplink -eq $false} | Get-VDSecurityPolicy | Set-VDSecurityPolicy -AllowPromiscuous $false</t>
    </r>
  </si>
  <si>
    <r>
      <rPr>
        <sz val="11"/>
        <color rgb="FF000000"/>
        <rFont val="Calibri"/>
      </rPr>
      <t>When promiscuous mode is enabled for a virtual switch, all virtual machines connected to the port group have the potential of reading all packets across that network, meaning only the virtual machines connected to that port group.</t>
    </r>
    <r>
      <rPr>
        <sz val="11"/>
        <color rgb="FF000000"/>
        <rFont val="Calibri"/>
      </rPr>
      <t xml:space="preserve">
</t>
    </r>
    <r>
      <rPr>
        <sz val="11"/>
        <color rgb="FF000000"/>
        <rFont val="Calibri"/>
      </rPr>
      <t>Promiscuous mode is disabled by default on the ESXi Server, and this is the recommended setting.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</si>
  <si>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 xml:space="preserve">Select a distributed switch and then select a port group. </t>
    </r>
    <r>
      <rPr>
        <sz val="11"/>
        <color rgb="FF000000"/>
        <rFont val="Calibri"/>
      </rPr>
      <t xml:space="preserve">
</t>
    </r>
    <r>
      <rPr>
        <sz val="11"/>
        <color rgb="FF000000"/>
        <rFont val="Calibri"/>
      </rPr>
      <t>Select Configure &gt;&gt; Settings &gt;&gt; Policies.</t>
    </r>
    <r>
      <rPr>
        <sz val="11"/>
        <color rgb="FF000000"/>
        <rFont val="Calibri"/>
      </rPr>
      <t xml:space="preserve">
</t>
    </r>
    <r>
      <rPr>
        <sz val="11"/>
        <color rgb="FF000000"/>
        <rFont val="Calibri"/>
      </rPr>
      <t>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"Promiscuous Mode" policy is set to "Accept", and is not documented as an exception, this is a finding.</t>
    </r>
  </si>
  <si>
    <t>V-256351</t>
  </si>
  <si>
    <r>
      <rPr>
        <sz val="11"/>
        <rFont val="Calibri"/>
      </rPr>
      <t>The vCenter Server must only send NetFlow traffic to authorized collectors.</t>
    </r>
  </si>
  <si>
    <r>
      <rPr>
        <sz val="11"/>
        <color rgb="FF000000"/>
        <rFont val="Calibri"/>
      </rPr>
      <t>To remove collector IPs,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NetFlow.</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Remove any unknown collector IPs.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$dvs = Get-VDSwitch dvswitch | Get-View</t>
    </r>
    <r>
      <rPr>
        <sz val="11"/>
        <color rgb="FF000000"/>
        <rFont val="Calibri"/>
      </rPr>
      <t xml:space="preserve">
</t>
    </r>
    <r>
      <rPr>
        <sz val="11"/>
        <color rgb="FF000000"/>
        <rFont val="Calibri"/>
      </rPr>
      <t>ForEach($vs in $dvs){</t>
    </r>
    <r>
      <rPr>
        <sz val="11"/>
        <color rgb="FF000000"/>
        <rFont val="Calibri"/>
      </rPr>
      <t xml:space="preserve">
</t>
    </r>
    <r>
      <rPr>
        <sz val="11"/>
        <color rgb="FF000000"/>
        <rFont val="Calibri"/>
      </rPr>
      <t>$spec = New-Object VMware.Vim.VMwareDVSConfigSpec</t>
    </r>
    <r>
      <rPr>
        <sz val="11"/>
        <color rgb="FF000000"/>
        <rFont val="Calibri"/>
      </rPr>
      <t xml:space="preserve">
</t>
    </r>
    <r>
      <rPr>
        <sz val="11"/>
        <color rgb="FF000000"/>
        <rFont val="Calibri"/>
      </rPr>
      <t>$spec.configversion = $vs.Config.ConfigVersion</t>
    </r>
    <r>
      <rPr>
        <sz val="11"/>
        <color rgb="FF000000"/>
        <rFont val="Calibri"/>
      </rPr>
      <t xml:space="preserve">
</t>
    </r>
    <r>
      <rPr>
        <sz val="11"/>
        <color rgb="FF000000"/>
        <rFont val="Calibri"/>
      </rPr>
      <t>$spec.IpfixConfig = New-Object VMware.Vim.VMwareIpfixConfig</t>
    </r>
    <r>
      <rPr>
        <sz val="11"/>
        <color rgb="FF000000"/>
        <rFont val="Calibri"/>
      </rPr>
      <t xml:space="preserve">
</t>
    </r>
    <r>
      <rPr>
        <sz val="11"/>
        <color rgb="FF000000"/>
        <rFont val="Calibri"/>
      </rPr>
      <t>$spec.IpfixConfig.CollectorIpAddress = ""</t>
    </r>
    <r>
      <rPr>
        <sz val="11"/>
        <color rgb="FF000000"/>
        <rFont val="Calibri"/>
      </rPr>
      <t xml:space="preserve">
</t>
    </r>
    <r>
      <rPr>
        <sz val="11"/>
        <color rgb="FF000000"/>
        <rFont val="Calibri"/>
      </rPr>
      <t>$spec.IpfixConfig.CollectorPort = "0"</t>
    </r>
    <r>
      <rPr>
        <sz val="11"/>
        <color rgb="FF000000"/>
        <rFont val="Calibri"/>
      </rPr>
      <t xml:space="preserve">
</t>
    </r>
    <r>
      <rPr>
        <sz val="11"/>
        <color rgb="FF000000"/>
        <rFont val="Calibri"/>
      </rPr>
      <t>$spec.IpfixConfig.ActiveFlowTimeout = "60"</t>
    </r>
    <r>
      <rPr>
        <sz val="11"/>
        <color rgb="FF000000"/>
        <rFont val="Calibri"/>
      </rPr>
      <t xml:space="preserve">
</t>
    </r>
    <r>
      <rPr>
        <sz val="11"/>
        <color rgb="FF000000"/>
        <rFont val="Calibri"/>
      </rPr>
      <t>$spec.IpfixConfig.IdleFlowTimeout = "15"</t>
    </r>
    <r>
      <rPr>
        <sz val="11"/>
        <color rgb="FF000000"/>
        <rFont val="Calibri"/>
      </rPr>
      <t xml:space="preserve">
</t>
    </r>
    <r>
      <rPr>
        <sz val="11"/>
        <color rgb="FF000000"/>
        <rFont val="Calibri"/>
      </rPr>
      <t>$spec.IpfixConfig.SamplingRate = "0"</t>
    </r>
    <r>
      <rPr>
        <sz val="11"/>
        <color rgb="FF000000"/>
        <rFont val="Calibri"/>
      </rPr>
      <t xml:space="preserve">
</t>
    </r>
    <r>
      <rPr>
        <sz val="11"/>
        <color rgb="FF000000"/>
        <rFont val="Calibri"/>
      </rPr>
      <t>$spec.IpfixConfig.InternalFlowsOnly = $False</t>
    </r>
    <r>
      <rPr>
        <sz val="11"/>
        <color rgb="FF000000"/>
        <rFont val="Calibri"/>
      </rPr>
      <t xml:space="preserve">
</t>
    </r>
    <r>
      <rPr>
        <sz val="11"/>
        <color rgb="FF000000"/>
        <rFont val="Calibri"/>
      </rPr>
      <t>$vs.ReconfigureDvs_Task($spec)</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will reset the NetFlow collector configuration back to the defaults.</t>
    </r>
    <r>
      <rPr>
        <sz val="11"/>
        <color rgb="FF000000"/>
        <rFont val="Calibri"/>
      </rPr>
      <t xml:space="preserve">
</t>
    </r>
    <r>
      <rPr>
        <sz val="11"/>
        <color rgb="FF000000"/>
        <rFont val="Calibri"/>
      </rPr>
      <t>To disable NetFlow on a distributed port group,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"Monitoring" tab.</t>
    </r>
    <r>
      <rPr>
        <sz val="11"/>
        <color rgb="FF000000"/>
        <rFont val="Calibri"/>
      </rPr>
      <t xml:space="preserve">
</t>
    </r>
    <r>
      <rPr>
        <sz val="11"/>
        <color rgb="FF000000"/>
        <rFont val="Calibri"/>
      </rPr>
      <t>Change "NetFlow" to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$spec.defaultPortConfig = New-Object VMware.Vim.VMwareDVSPortSetting</t>
    </r>
    <r>
      <rPr>
        <sz val="11"/>
        <color rgb="FF000000"/>
        <rFont val="Calibri"/>
      </rPr>
      <t xml:space="preserve">
</t>
    </r>
    <r>
      <rPr>
        <sz val="11"/>
        <color rgb="FF000000"/>
        <rFont val="Calibri"/>
      </rPr>
      <t>$spec.defaultPortConfig.ipfixEnabled = New-Object VMware.Vim.BoolPolicy</t>
    </r>
    <r>
      <rPr>
        <sz val="11"/>
        <color rgb="FF000000"/>
        <rFont val="Calibri"/>
      </rPr>
      <t xml:space="preserve">
</t>
    </r>
    <r>
      <rPr>
        <sz val="11"/>
        <color rgb="FF000000"/>
        <rFont val="Calibri"/>
      </rPr>
      <t>$spec.defaultPortConfig.ipfixEnabled.inherited = $false</t>
    </r>
    <r>
      <rPr>
        <sz val="11"/>
        <color rgb="FF000000"/>
        <rFont val="Calibri"/>
      </rPr>
      <t xml:space="preserve">
</t>
    </r>
    <r>
      <rPr>
        <sz val="11"/>
        <color rgb="FF000000"/>
        <rFont val="Calibri"/>
      </rPr>
      <t>$spec.defaultPortConfig.ipfixEnabled.value = $false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</si>
  <si>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The distributed virtual switch can export NetFlow information about traffic crossing the switch. NetFlow exports are not encrypted and can contain information about the virtual network, making it easier for a man-in-the-middle attack to be executed successfully. If NetFlow export is required, verify that all NetFlow target Internet Protocols (IPs) are correct.</t>
    </r>
  </si>
  <si>
    <r>
      <rPr>
        <sz val="11"/>
        <color rgb="FF000000"/>
        <rFont val="Calibri"/>
      </rPr>
      <t>If distributed switches are not used, this is not applicable.</t>
    </r>
    <r>
      <rPr>
        <sz val="11"/>
        <color rgb="FF000000"/>
        <rFont val="Calibri"/>
      </rPr>
      <t xml:space="preserve">
</t>
    </r>
    <r>
      <rPr>
        <sz val="11"/>
        <color rgb="FF000000"/>
        <rFont val="Calibri"/>
      </rPr>
      <t>To view NetFlow Collector IPs configured on distributed switches:</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NetFlow.</t>
    </r>
    <r>
      <rPr>
        <sz val="11"/>
        <color rgb="FF000000"/>
        <rFont val="Calibri"/>
      </rPr>
      <t xml:space="preserve">
</t>
    </r>
    <r>
      <rPr>
        <sz val="11"/>
        <color rgb="FF000000"/>
        <rFont val="Calibri"/>
      </rPr>
      <t>View the NetFlow pane and verify any collector IP addresses are valid and in use for troubleshooting.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Name,@{N="NetFlowCollectorIPs";E={$_.ExtensionData.config.IpfixConfig.CollectorIpAddress}}</t>
    </r>
    <r>
      <rPr>
        <sz val="11"/>
        <color rgb="FF000000"/>
        <rFont val="Calibri"/>
      </rPr>
      <t xml:space="preserve">
</t>
    </r>
    <r>
      <rPr>
        <sz val="11"/>
        <color rgb="FF000000"/>
        <rFont val="Calibri"/>
      </rPr>
      <t>To view if NetFlow is enabled on any distributed port groups:</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port group &gt;&gt; Manage &gt;&gt; Settings &gt;&gt; Policies.</t>
    </r>
    <r>
      <rPr>
        <sz val="11"/>
        <color rgb="FF000000"/>
        <rFont val="Calibri"/>
      </rPr>
      <t xml:space="preserve">
</t>
    </r>
    <r>
      <rPr>
        <sz val="11"/>
        <color rgb="FF000000"/>
        <rFont val="Calibri"/>
      </rPr>
      <t>Go to "Monitoring" and view the NetFlow status.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Name,VirtualSwitch,@{N="NetFlowEnabled";E={$_.Extensiondata.Config.defaultPortConfig.ipfixEnabled.Value}}</t>
    </r>
    <r>
      <rPr>
        <sz val="11"/>
        <color rgb="FF000000"/>
        <rFont val="Calibri"/>
      </rPr>
      <t xml:space="preserve">
</t>
    </r>
    <r>
      <rPr>
        <sz val="11"/>
        <color rgb="FF000000"/>
        <rFont val="Calibri"/>
      </rPr>
      <t>If NetFlow is configured and the collector IP is not known and documented, this is a finding.</t>
    </r>
  </si>
  <si>
    <t>V-256352</t>
  </si>
  <si>
    <r>
      <rPr>
        <sz val="11"/>
        <rFont val="Calibri"/>
      </rPr>
      <t>The vCenter Server must configure all port groups to a value other than that of the native virtual local area network (VLAN).</t>
    </r>
  </si>
  <si>
    <r>
      <rPr>
        <sz val="11"/>
        <color rgb="FF000000"/>
        <rFont val="Calibri"/>
      </rPr>
      <t>From the vSphere Client, go to "Networking".</t>
    </r>
    <r>
      <rPr>
        <sz val="11"/>
        <color rgb="FF000000"/>
        <rFont val="Calibri"/>
      </rPr>
      <t xml:space="preserve">
</t>
    </r>
    <r>
      <rPr>
        <sz val="11"/>
        <color rgb="FF000000"/>
        <rFont val="Calibri"/>
      </rPr>
      <t>Select a distributed switch &gt;&gt;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Change the VLAN ID to a non-native VLAN.</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</si>
  <si>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ESXi does not use the concept of native VLAN. Frames with VLAN specified in the port group will have a tag, but frames with VLAN not specified in the port group are not tagged and therefore will end up belonging to native VLAN of the physical switch.</t>
    </r>
    <r>
      <rPr>
        <sz val="11"/>
        <color rgb="FF000000"/>
        <rFont val="Calibri"/>
      </rPr>
      <t xml:space="preserve">
</t>
    </r>
    <r>
      <rPr>
        <sz val="11"/>
        <color rgb="FF000000"/>
        <rFont val="Calibri"/>
      </rPr>
      <t>For example, frames on VLAN 1 from a Cisco physical switch will be untagged, because this is considered as the native VLAN. However, frames from ESXi specified as VLAN 1 will be tagged with a "1"; therefore, traffic from ESXi that is destined for the native VLAN will not be correctly routed (because it is tagged with a "1" instead of being untagged), and traffic from the physical switch coming from the native VLAN will not be visible (because it is not tagged).</t>
    </r>
    <r>
      <rPr>
        <sz val="11"/>
        <color rgb="FF000000"/>
        <rFont val="Calibri"/>
      </rPr>
      <t xml:space="preserve">
</t>
    </r>
    <r>
      <rPr>
        <sz val="11"/>
        <color rgb="FF000000"/>
        <rFont val="Calibri"/>
      </rPr>
      <t>If the ESXi virtual switch port group uses the native VLAN ID, traffic from those virtual machines will not be visible to the native VLAN on the switch, because the switch is expecting untagged traffic.</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</si>
  <si>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 xml:space="preserve">Select a distributed switch &gt;&gt; distributed port group &gt;&gt; Configure &gt;&gt; Settings &gt;&gt; Policies. </t>
    </r>
    <r>
      <rPr>
        <sz val="11"/>
        <color rgb="FF000000"/>
        <rFont val="Calibri"/>
      </rPr>
      <t xml:space="preserve">
</t>
    </r>
    <r>
      <rPr>
        <sz val="11"/>
        <color rgb="FF000000"/>
        <rFont val="Calibri"/>
      </rPr>
      <t>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the native VLAN of the ESXi host's attached physical switch, this is a finding.</t>
    </r>
  </si>
  <si>
    <t>V-256353</t>
  </si>
  <si>
    <r>
      <rPr>
        <sz val="11"/>
        <rFont val="Calibri"/>
      </rPr>
      <t>The vCenter Server must not configure VLAN Trunking unless Virtual Guest Tagging (VGT) is required and authorized.</t>
    </r>
  </si>
  <si>
    <r>
      <rPr>
        <sz val="11"/>
        <color rgb="FF000000"/>
        <rFont val="Calibri"/>
      </rPr>
      <t>From the vSphere Client, go to "Networking".</t>
    </r>
    <r>
      <rPr>
        <sz val="11"/>
        <color rgb="FF000000"/>
        <rFont val="Calibri"/>
      </rPr>
      <t xml:space="preserve">
</t>
    </r>
    <r>
      <rPr>
        <sz val="11"/>
        <color rgb="FF000000"/>
        <rFont val="Calibri"/>
      </rPr>
      <t>Select a distributed switch &gt;&gt;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If "VLAN trunking" is not authorized, remove it by setting "VLAN type" to "VLAN" and configure an appropriate VLAN ID. Click "OK".</t>
    </r>
    <r>
      <rPr>
        <sz val="11"/>
        <color rgb="FF000000"/>
        <rFont val="Calibri"/>
      </rPr>
      <t xml:space="preserve">
</t>
    </r>
    <r>
      <rPr>
        <sz val="11"/>
        <color rgb="FF000000"/>
        <rFont val="Calibri"/>
      </rPr>
      <t>If "VLAN trunking" is authorized but the range is too broad, modify the range in the "VLAN trunk range" field to the minimum necessary and authorized range. An example range would be "1,3-5,8".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 to configure trunking:</t>
    </r>
    <r>
      <rPr>
        <sz val="11"/>
        <color rgb="FF000000"/>
        <rFont val="Calibri"/>
      </rPr>
      <t xml:space="preserve">
</t>
    </r>
    <r>
      <rPr>
        <sz val="11"/>
        <color rgb="FF000000"/>
        <rFont val="Calibri"/>
      </rPr>
      <t>Get-VDPortgroup "Portgroup Name" | Set-VDVlanConfiguration -VlanTrunkRange "&lt;VLAN Range(s) comma separated&gt;"</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this command to configure a single VLAN ID:</t>
    </r>
    <r>
      <rPr>
        <sz val="11"/>
        <color rgb="FF000000"/>
        <rFont val="Calibri"/>
      </rPr>
      <t xml:space="preserve">
</t>
    </r>
    <r>
      <rPr>
        <sz val="11"/>
        <color rgb="FF000000"/>
        <rFont val="Calibri"/>
      </rPr>
      <t>Get-VDPortgroup "Portgroup Name" | Set-VDVlanConfiguration -VlanId "&lt;New VLAN#&gt;"</t>
    </r>
  </si>
  <si>
    <r>
      <rPr>
        <sz val="11"/>
        <color rgb="FF000000"/>
        <rFont val="Calibri"/>
      </rPr>
      <t>When a port group is set to VLAN Trunking, the vSwitch passes all network frames in the specified range to the attached virtual machines without modifying the virtual local area network (VLAN) tags. In vSphere, this is referred to as VGT.</t>
    </r>
    <r>
      <rPr>
        <sz val="11"/>
        <color rgb="FF000000"/>
        <rFont val="Calibri"/>
      </rPr>
      <t xml:space="preserve">
</t>
    </r>
    <r>
      <rPr>
        <sz val="11"/>
        <color rgb="FF000000"/>
        <rFont val="Calibri"/>
      </rPr>
      <t>The virtual machine must process the VLAN information itself via an 802.1Q driver in the operating system. VLAN Trunking must only be implemented if the attached virtual machines have been specifically authorized and are capable of managing VLAN tags themselves.</t>
    </r>
    <r>
      <rPr>
        <sz val="11"/>
        <color rgb="FF000000"/>
        <rFont val="Calibri"/>
      </rPr>
      <t xml:space="preserve">
</t>
    </r>
    <r>
      <rPr>
        <sz val="11"/>
        <color rgb="FF000000"/>
        <rFont val="Calibri"/>
      </rPr>
      <t>If VLAN Trunking is enabled inappropriately, it may cause a denial of service or allow a virtual machine to interact with traffic on an unauthorized VLAN.</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</si>
  <si>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 xml:space="preserve">Select a distributed switch &gt;&gt; distributed port group &gt;&gt; Configure &gt;&gt; Settings &gt;&gt; Policies. </t>
    </r>
    <r>
      <rPr>
        <sz val="11"/>
        <color rgb="FF000000"/>
        <rFont val="Calibri"/>
      </rPr>
      <t xml:space="preserve">
</t>
    </r>
    <r>
      <rPr>
        <sz val="11"/>
        <color rgb="FF000000"/>
        <rFont val="Calibri"/>
      </rPr>
      <t>Review the port group "VLAN Type" and "VLAN trunk range", if present.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Where {$_.ExtensionData.Config.Uplink -ne "True"} | Select Name,VlanConfiguration</t>
    </r>
    <r>
      <rPr>
        <sz val="11"/>
        <color rgb="FF000000"/>
        <rFont val="Calibri"/>
      </rPr>
      <t xml:space="preserve">
</t>
    </r>
    <r>
      <rPr>
        <sz val="11"/>
        <color rgb="FF000000"/>
        <rFont val="Calibri"/>
      </rPr>
      <t>If any port group is configured with "VLAN trunking" and is not documented as a needed exception (such as NSX appliances), this is a finding.</t>
    </r>
    <r>
      <rPr>
        <sz val="11"/>
        <color rgb="FF000000"/>
        <rFont val="Calibri"/>
      </rPr>
      <t xml:space="preserve">
</t>
    </r>
    <r>
      <rPr>
        <sz val="11"/>
        <color rgb="FF000000"/>
        <rFont val="Calibri"/>
      </rPr>
      <t>If any port group is authorized to be configured with "VLAN trunking" but is not configured with the most limited range necessary, this is a finding.</t>
    </r>
  </si>
  <si>
    <t>V-256354</t>
  </si>
  <si>
    <r>
      <rPr>
        <sz val="11"/>
        <rFont val="Calibri"/>
      </rPr>
      <t>The vCenter Server must not configure all port groups to virtual local area network (VLAN) values reserved by upstream physical switches.</t>
    </r>
  </si>
  <si>
    <r>
      <rPr>
        <sz val="11"/>
        <color rgb="FF000000"/>
        <rFont val="Calibri"/>
      </rPr>
      <t>From the vSphere Client, go to Networking.</t>
    </r>
    <r>
      <rPr>
        <sz val="11"/>
        <color rgb="FF000000"/>
        <rFont val="Calibri"/>
      </rPr>
      <t xml:space="preserve">
</t>
    </r>
    <r>
      <rPr>
        <sz val="11"/>
        <color rgb="FF000000"/>
        <rFont val="Calibri"/>
      </rPr>
      <t>Select a distributed switch &gt;&gt; distributed port group &gt;&gt; Configure &gt;&gt; Settings &gt;&gt; Policies.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 Change the VLAN ID to an unreserved VLAN ID.</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</si>
  <si>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Certain physical switches reserve certain VLAN IDs for internal purposes and often disallow traffic configured to these values. For example, Cisco Catalyst switches typically reserve VLANs 1001 to 1024 and 4094, while Nexus switches typically reserve 3968 to 4094.</t>
    </r>
    <r>
      <rPr>
        <sz val="11"/>
        <color rgb="FF000000"/>
        <rFont val="Calibri"/>
      </rPr>
      <t xml:space="preserve">
</t>
    </r>
    <r>
      <rPr>
        <sz val="11"/>
        <color rgb="FF000000"/>
        <rFont val="Calibri"/>
      </rPr>
      <t>Check with the documentation for the organization's specific switch. Using a reserved VLAN might result in a denial of service on the network.</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</si>
  <si>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 xml:space="preserve">Select a distributed switch &gt;&gt; distributed port group &gt;&gt; Configure &gt;&gt; Settings &gt;&gt; Policies. </t>
    </r>
    <r>
      <rPr>
        <sz val="11"/>
        <color rgb="FF000000"/>
        <rFont val="Calibri"/>
      </rPr>
      <t xml:space="preserve">
</t>
    </r>
    <r>
      <rPr>
        <sz val="11"/>
        <color rgb="FF000000"/>
        <rFont val="Calibri"/>
      </rPr>
      <t>Review the port group VLAN tags and verify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a reserved VLAN ID, this is a finding.</t>
    </r>
  </si>
  <si>
    <t>V-256355</t>
  </si>
  <si>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auto-password to be changed every 30 days.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</si>
  <si>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"VirtualCenter.VimPasswordExpirationInDays" value to "30", or if the value does not exist, create it by entering the values in the "Key" and "Value" fields and clicking "Add".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VirtualCenter.VimPasswordExpirationInDays | Set-AdvancedSetting -Value 30</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VirtualCenter.VimPasswordExpirationInDays -Value 30</t>
    </r>
  </si>
  <si>
    <r>
      <rPr>
        <sz val="11"/>
        <color rgb="FF000000"/>
        <rFont val="Calibri"/>
      </rPr>
      <t xml:space="preserve">By default, vCenter will change the "vpxuser" password automatically every 30 days. Ensure this setting meets site policies. If it does not, configure it to meet password aging policies. </t>
    </r>
    <r>
      <rPr>
        <sz val="11"/>
        <color rgb="FF000000"/>
        <rFont val="Calibri"/>
      </rPr>
      <t xml:space="preserve">
</t>
    </r>
    <r>
      <rPr>
        <sz val="11"/>
        <color rgb="FF000000"/>
        <rFont val="Calibri"/>
      </rPr>
      <t>Note: It is very important the password aging policy is not shorter than the default interval that is set to automatically change the "vpxuser" password to preclude the possibility that vCenter might be locked out of an ESXi host.</t>
    </r>
  </si>
  <si>
    <r>
      <rPr>
        <sz val="11"/>
        <color rgb="FF000000"/>
        <rFont val="Calibri"/>
      </rPr>
      <t>From the vSphere Client, go to Host and Clusters.</t>
    </r>
    <r>
      <rPr>
        <sz val="11"/>
        <color rgb="FF000000"/>
        <rFont val="Calibri"/>
      </rPr>
      <t xml:space="preserve">
</t>
    </r>
    <r>
      <rPr>
        <sz val="11"/>
        <color rgb="FF000000"/>
        <rFont val="Calibri"/>
      </rPr>
      <t xml:space="preserve">Select a vCenter Server &gt;&gt; Configure &gt;&gt; Settings &gt;&gt; Advanced Settings. </t>
    </r>
    <r>
      <rPr>
        <sz val="11"/>
        <color rgb="FF000000"/>
        <rFont val="Calibri"/>
      </rPr>
      <t xml:space="preserve">
</t>
    </r>
    <r>
      <rPr>
        <sz val="11"/>
        <color rgb="FF000000"/>
        <rFont val="Calibri"/>
      </rPr>
      <t>Verify "VirtualCenter.VimPasswordExpirationInDays" is set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VirtualCenter.VimPasswordExpirationInDays</t>
    </r>
    <r>
      <rPr>
        <sz val="11"/>
        <color rgb="FF000000"/>
        <rFont val="Calibri"/>
      </rPr>
      <t xml:space="preserve">
</t>
    </r>
    <r>
      <rPr>
        <sz val="11"/>
        <color rgb="FF000000"/>
        <rFont val="Calibri"/>
      </rPr>
      <t>If the "VirtualCenter.VimPasswordExpirationInDays" is set to a value other than "30" or does not exist, this is a finding.</t>
    </r>
  </si>
  <si>
    <t>V-256356</t>
  </si>
  <si>
    <r>
      <rPr>
        <sz val="11"/>
        <rFont val="Calibri"/>
      </rPr>
      <t xml:space="preserve">The vCenter Server must configure the </t>
    </r>
    <r>
      <rPr>
        <sz val="11"/>
        <color rgb="FF000000"/>
        <rFont val="Calibri"/>
      </rPr>
      <t>"</t>
    </r>
    <r>
      <rPr>
        <b/>
        <sz val="11"/>
        <color rgb="FF000000"/>
        <rFont val="Calibri"/>
      </rPr>
      <t>vpxuser</t>
    </r>
    <r>
      <rPr>
        <sz val="11"/>
        <color rgb="FF000000"/>
        <rFont val="Calibri"/>
      </rPr>
      <t>"</t>
    </r>
    <r>
      <rPr>
        <sz val="11"/>
        <color rgb="FF000000"/>
        <rFont val="Calibri"/>
      </rPr>
      <t xml:space="preserve"> password to meet length policy.</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</si>
  <si>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"config.vpxd.hostPasswordLength" value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config.vpxd.hostPasswordLength | Set-AdvancedSetting -Value 32</t>
    </r>
  </si>
  <si>
    <r>
      <rPr>
        <sz val="11"/>
        <color rgb="FF000000"/>
        <rFont val="Calibri"/>
      </rPr>
      <t>The "vpxuser" password default length is 32 characters. Ensure this setting meets site policies; if not, configure to meet password length policies.</t>
    </r>
    <r>
      <rPr>
        <sz val="11"/>
        <color rgb="FF000000"/>
        <rFont val="Calibri"/>
      </rPr>
      <t xml:space="preserve">
</t>
    </r>
    <r>
      <rPr>
        <sz val="11"/>
        <color rgb="FF000000"/>
        <rFont val="Calibri"/>
      </rPr>
      <t>Longer passwords make brute-force password attacks more difficult. The "vpxuser" password is added by vCenter, meaning no manual intervention is normally required. The "vpxuser" password length must never be modified to less than the default length of 32 characters.</t>
    </r>
  </si>
  <si>
    <r>
      <rPr>
        <sz val="11"/>
        <color rgb="FF000000"/>
        <rFont val="Calibri"/>
      </rPr>
      <t>From the vSphere Client, go to Host and Clusters.</t>
    </r>
    <r>
      <rPr>
        <sz val="11"/>
        <color rgb="FF000000"/>
        <rFont val="Calibri"/>
      </rPr>
      <t xml:space="preserve">
</t>
    </r>
    <r>
      <rPr>
        <sz val="11"/>
        <color rgb="FF000000"/>
        <rFont val="Calibri"/>
      </rPr>
      <t xml:space="preserve">Select a vCenter Server &gt;&gt; Configure &gt;&gt; Settings &gt;&gt; Advanced Settings. </t>
    </r>
    <r>
      <rPr>
        <sz val="11"/>
        <color rgb="FF000000"/>
        <rFont val="Calibri"/>
      </rPr>
      <t xml:space="preserve">
</t>
    </r>
    <r>
      <rPr>
        <sz val="11"/>
        <color rgb="FF000000"/>
        <rFont val="Calibri"/>
      </rPr>
      <t>Verify "config.vpxd.hostPasswordLength" is set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config.vpxd.hostPasswordLength and verify it is set to 32.</t>
    </r>
    <r>
      <rPr>
        <sz val="11"/>
        <color rgb="FF000000"/>
        <rFont val="Calibri"/>
      </rPr>
      <t xml:space="preserve">
</t>
    </r>
    <r>
      <rPr>
        <sz val="11"/>
        <color rgb="FF000000"/>
        <rFont val="Calibri"/>
      </rPr>
      <t>If the "config.vpxd.hostPasswordLength" is set to a value other than "32", this is a finding.</t>
    </r>
    <r>
      <rPr>
        <sz val="11"/>
        <color rgb="FF000000"/>
        <rFont val="Calibri"/>
      </rPr>
      <t xml:space="preserve">
</t>
    </r>
    <r>
      <rPr>
        <sz val="11"/>
        <color rgb="FF000000"/>
        <rFont val="Calibri"/>
      </rPr>
      <t>If the setting does not exist, this is not a finding.</t>
    </r>
  </si>
  <si>
    <t>V-256357</t>
  </si>
  <si>
    <r>
      <rPr>
        <sz val="11"/>
        <rFont val="Calibri"/>
      </rPr>
      <t>The vCenter Server must be isolated from the public internet but must still allow for patch notification and delivery.</t>
    </r>
  </si>
  <si>
    <r>
      <rPr>
        <sz val="11"/>
        <color rgb="FF000000"/>
        <rFont val="Calibri"/>
      </rPr>
      <t>Option 1:</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Select the "Download patches from a UMDS shared repository" radio button and supply a valid UMDS repository.</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Select the "Download patches directly from the internet" radio button.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Navigate to the vCenter Server Management interface at https://&lt;vcenter dns&gt;:5480 &gt;&gt; Networking &gt;&gt; Proxy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Slide "HTTPS" to "Enabled".</t>
    </r>
    <r>
      <rPr>
        <sz val="11"/>
        <color rgb="FF000000"/>
        <rFont val="Calibri"/>
      </rPr>
      <t xml:space="preserve">
</t>
    </r>
    <r>
      <rPr>
        <sz val="11"/>
        <color rgb="FF000000"/>
        <rFont val="Calibri"/>
      </rPr>
      <t>Supply the appropriate proxy server configuration.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Option 3:</t>
    </r>
    <r>
      <rPr>
        <sz val="11"/>
        <color rgb="FF000000"/>
        <rFont val="Calibri"/>
      </rPr>
      <t xml:space="preserve">
</t>
    </r>
    <r>
      <rPr>
        <sz val="11"/>
        <color rgb="FF000000"/>
        <rFont val="Calibri"/>
      </rPr>
      <t>From the vSphere Client, go to Lifecycle Manager &gt;&gt; Settings &gt;&gt; Patch Downloads.</t>
    </r>
    <r>
      <rPr>
        <sz val="11"/>
        <color rgb="FF000000"/>
        <rFont val="Calibri"/>
      </rPr>
      <t xml:space="preserve">
</t>
    </r>
    <r>
      <rPr>
        <sz val="11"/>
        <color rgb="FF000000"/>
        <rFont val="Calibri"/>
      </rPr>
      <t xml:space="preserve">Click "Edit" and uncheck "Download patches". </t>
    </r>
    <r>
      <rPr>
        <sz val="11"/>
        <color rgb="FF000000"/>
        <rFont val="Calibri"/>
      </rPr>
      <t xml:space="preserve">
</t>
    </r>
    <r>
      <rPr>
        <sz val="11"/>
        <color rgb="FF000000"/>
        <rFont val="Calibri"/>
      </rPr>
      <t>Under "Patch Setup", select each download source and click "Disable".</t>
    </r>
  </si>
  <si>
    <r>
      <rPr>
        <sz val="11"/>
        <color rgb="FF000000"/>
        <rFont val="Calibri"/>
      </rPr>
      <t>vCenter and the embedded Lifecycle Manager system must never have a direct route to the internet. Despite this, updates and patches sourced from VMware on the internet must be delivered in a timely manner.</t>
    </r>
    <r>
      <rPr>
        <sz val="11"/>
        <color rgb="FF000000"/>
        <rFont val="Calibri"/>
      </rPr>
      <t xml:space="preserve">
</t>
    </r>
    <r>
      <rPr>
        <sz val="11"/>
        <color rgb="FF000000"/>
        <rFont val="Calibri"/>
      </rPr>
      <t>There are two methods to accomplish this: a proxy server and the Update Manager Download Service (UMDS). UMDS is an optional module for Lifecycle Manager that fetches upgrades for virtual appliances, patch metadata, patch binaries, and notifications that would not otherwise be available to an isolated Lifecycle Manager directly.</t>
    </r>
    <r>
      <rPr>
        <sz val="11"/>
        <color rgb="FF000000"/>
        <rFont val="Calibri"/>
      </rPr>
      <t xml:space="preserve">
</t>
    </r>
    <r>
      <rPr>
        <sz val="11"/>
        <color rgb="FF000000"/>
        <rFont val="Calibri"/>
      </rPr>
      <t>Alternatively, a proxy for Lifecycle Manager can be configured to allow controlled, limited access to the public internet for the sole purpose of patch gathering. Either solution mitigates the risk of internet connectivity by limiting its scope and use.</t>
    </r>
  </si>
  <si>
    <r>
      <rPr>
        <sz val="11"/>
        <color rgb="FF000000"/>
        <rFont val="Calibri"/>
      </rPr>
      <t>Check the following conditions:</t>
    </r>
    <r>
      <rPr>
        <sz val="11"/>
        <color rgb="FF000000"/>
        <rFont val="Calibri"/>
      </rPr>
      <t xml:space="preserve">
</t>
    </r>
    <r>
      <rPr>
        <sz val="11"/>
        <color rgb="FF000000"/>
        <rFont val="Calibri"/>
      </rPr>
      <t>1. Lifecycle Manager must be configured to use the UMDS.</t>
    </r>
    <r>
      <rPr>
        <sz val="11"/>
        <color rgb="FF000000"/>
        <rFont val="Calibri"/>
      </rPr>
      <t xml:space="preserve">
</t>
    </r>
    <r>
      <rPr>
        <sz val="11"/>
        <color rgb="FF000000"/>
        <rFont val="Calibri"/>
      </rPr>
      <t>OR</t>
    </r>
    <r>
      <rPr>
        <sz val="11"/>
        <color rgb="FF000000"/>
        <rFont val="Calibri"/>
      </rPr>
      <t xml:space="preserve">
</t>
    </r>
    <r>
      <rPr>
        <sz val="11"/>
        <color rgb="FF000000"/>
        <rFont val="Calibri"/>
      </rPr>
      <t>2. Lifecycle Manager must be configured to use a proxy server for access to VMware patch repositories.</t>
    </r>
    <r>
      <rPr>
        <sz val="11"/>
        <color rgb="FF000000"/>
        <rFont val="Calibri"/>
      </rPr>
      <t xml:space="preserve">
</t>
    </r>
    <r>
      <rPr>
        <sz val="11"/>
        <color rgb="FF000000"/>
        <rFont val="Calibri"/>
      </rPr>
      <t>OR</t>
    </r>
    <r>
      <rPr>
        <sz val="11"/>
        <color rgb="FF000000"/>
        <rFont val="Calibri"/>
      </rPr>
      <t xml:space="preserve">
</t>
    </r>
    <r>
      <rPr>
        <sz val="11"/>
        <color rgb="FF000000"/>
        <rFont val="Calibri"/>
      </rPr>
      <t>3. Lifecycle Manager must disable internet patch repositories and any patches must be manually validated and imported as needed.</t>
    </r>
    <r>
      <rPr>
        <sz val="11"/>
        <color rgb="FF000000"/>
        <rFont val="Calibri"/>
      </rPr>
      <t xml:space="preserve">
</t>
    </r>
    <r>
      <rPr>
        <sz val="11"/>
        <color rgb="FF000000"/>
        <rFont val="Calibri"/>
      </rPr>
      <t>Option 1:</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Verify the "Download patches from a UMDS shared repository" radio button is selected and a valid UMDS repository is supplied.</t>
    </r>
    <r>
      <rPr>
        <sz val="11"/>
        <color rgb="FF000000"/>
        <rFont val="Calibri"/>
      </rPr>
      <t xml:space="preserve">
</t>
    </r>
    <r>
      <rPr>
        <sz val="11"/>
        <color rgb="FF000000"/>
        <rFont val="Calibri"/>
      </rPr>
      <t>Click "Cancel".</t>
    </r>
    <r>
      <rPr>
        <sz val="11"/>
        <color rgb="FF000000"/>
        <rFont val="Calibri"/>
      </rPr>
      <t xml:space="preserve">
</t>
    </r>
    <r>
      <rPr>
        <sz val="11"/>
        <color rgb="FF000000"/>
        <rFont val="Calibri"/>
      </rPr>
      <t>If this is not set, this is a finding.</t>
    </r>
    <r>
      <rPr>
        <sz val="11"/>
        <color rgb="FF000000"/>
        <rFont val="Calibri"/>
      </rPr>
      <t xml:space="preserve">
</t>
    </r>
    <r>
      <rPr>
        <sz val="11"/>
        <color rgb="FF000000"/>
        <rFont val="Calibri"/>
      </rPr>
      <t xml:space="preserve">Option 2: </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Click the "Change Download Source" button.</t>
    </r>
    <r>
      <rPr>
        <sz val="11"/>
        <color rgb="FF000000"/>
        <rFont val="Calibri"/>
      </rPr>
      <t xml:space="preserve">
</t>
    </r>
    <r>
      <rPr>
        <sz val="11"/>
        <color rgb="FF000000"/>
        <rFont val="Calibri"/>
      </rPr>
      <t>Verify the "Download patches directly from the internet" radio button is selected.</t>
    </r>
    <r>
      <rPr>
        <sz val="11"/>
        <color rgb="FF000000"/>
        <rFont val="Calibri"/>
      </rPr>
      <t xml:space="preserve">
</t>
    </r>
    <r>
      <rPr>
        <sz val="11"/>
        <color rgb="FF000000"/>
        <rFont val="Calibri"/>
      </rPr>
      <t>Click "Cancel".</t>
    </r>
    <r>
      <rPr>
        <sz val="11"/>
        <color rgb="FF000000"/>
        <rFont val="Calibri"/>
      </rPr>
      <t xml:space="preserve">
</t>
    </r>
    <r>
      <rPr>
        <sz val="11"/>
        <color rgb="FF000000"/>
        <rFont val="Calibri"/>
      </rPr>
      <t>Navigate to the vCenter Server Management interface at https://&lt;vcenter dns&gt;:5480 &gt;&gt; Networking &gt;&gt; Proxy Settings.</t>
    </r>
    <r>
      <rPr>
        <sz val="11"/>
        <color rgb="FF000000"/>
        <rFont val="Calibri"/>
      </rPr>
      <t xml:space="preserve">
</t>
    </r>
    <r>
      <rPr>
        <sz val="11"/>
        <color rgb="FF000000"/>
        <rFont val="Calibri"/>
      </rPr>
      <t>Verify "HTTPS" is "Enabled".</t>
    </r>
    <r>
      <rPr>
        <sz val="11"/>
        <color rgb="FF000000"/>
        <rFont val="Calibri"/>
      </rPr>
      <t xml:space="preserve">
</t>
    </r>
    <r>
      <rPr>
        <sz val="11"/>
        <color rgb="FF000000"/>
        <rFont val="Calibri"/>
      </rPr>
      <t>Click the "HTTPS" row.</t>
    </r>
    <r>
      <rPr>
        <sz val="11"/>
        <color rgb="FF000000"/>
        <rFont val="Calibri"/>
      </rPr>
      <t xml:space="preserve">
</t>
    </r>
    <r>
      <rPr>
        <sz val="11"/>
        <color rgb="FF000000"/>
        <rFont val="Calibri"/>
      </rPr>
      <t>Verify the proxy server configuration is accurate.</t>
    </r>
    <r>
      <rPr>
        <sz val="11"/>
        <color rgb="FF000000"/>
        <rFont val="Calibri"/>
      </rPr>
      <t xml:space="preserve">
</t>
    </r>
    <r>
      <rPr>
        <sz val="11"/>
        <color rgb="FF000000"/>
        <rFont val="Calibri"/>
      </rPr>
      <t>If this is not set, this is a finding.</t>
    </r>
    <r>
      <rPr>
        <sz val="11"/>
        <color rgb="FF000000"/>
        <rFont val="Calibri"/>
      </rPr>
      <t xml:space="preserve">
</t>
    </r>
    <r>
      <rPr>
        <sz val="11"/>
        <color rgb="FF000000"/>
        <rFont val="Calibri"/>
      </rPr>
      <t xml:space="preserve">Option 3: </t>
    </r>
    <r>
      <rPr>
        <sz val="11"/>
        <color rgb="FF000000"/>
        <rFont val="Calibri"/>
      </rPr>
      <t xml:space="preserve">
</t>
    </r>
    <r>
      <rPr>
        <sz val="11"/>
        <color rgb="FF000000"/>
        <rFont val="Calibri"/>
      </rPr>
      <t>From the vSphere Client, go to Lifecycle Manager &gt;&gt; Settings &gt;&gt; Patch Downloads.</t>
    </r>
    <r>
      <rPr>
        <sz val="11"/>
        <color rgb="FF000000"/>
        <rFont val="Calibri"/>
      </rPr>
      <t xml:space="preserve">
</t>
    </r>
    <r>
      <rPr>
        <sz val="11"/>
        <color rgb="FF000000"/>
        <rFont val="Calibri"/>
      </rPr>
      <t>Verify the "Automatic downloads" option is disabled.</t>
    </r>
    <r>
      <rPr>
        <sz val="11"/>
        <color rgb="FF000000"/>
        <rFont val="Calibri"/>
      </rPr>
      <t xml:space="preserve">
</t>
    </r>
    <r>
      <rPr>
        <sz val="11"/>
        <color rgb="FF000000"/>
        <rFont val="Calibri"/>
      </rPr>
      <t>From the vSphere Client, go to Lifecycle Manager &gt;&gt; Settings &gt;&gt; Patch Setup.</t>
    </r>
    <r>
      <rPr>
        <sz val="11"/>
        <color rgb="FF000000"/>
        <rFont val="Calibri"/>
      </rPr>
      <t xml:space="preserve">
</t>
    </r>
    <r>
      <rPr>
        <sz val="11"/>
        <color rgb="FF000000"/>
        <rFont val="Calibri"/>
      </rPr>
      <t>Verify any download sources are disabled.</t>
    </r>
    <r>
      <rPr>
        <sz val="11"/>
        <color rgb="FF000000"/>
        <rFont val="Calibri"/>
      </rPr>
      <t xml:space="preserve">
</t>
    </r>
    <r>
      <rPr>
        <sz val="11"/>
        <color rgb="FF000000"/>
        <rFont val="Calibri"/>
      </rPr>
      <t>If this is not set, this is a finding.</t>
    </r>
  </si>
  <si>
    <t>V-256358</t>
  </si>
  <si>
    <r>
      <rPr>
        <sz val="11"/>
        <rFont val="Calibri"/>
      </rPr>
      <t>The vCenter Server must use unique service accounts when applications connect to vCenter.</t>
    </r>
  </si>
  <si>
    <r>
      <rPr>
        <sz val="11"/>
        <color rgb="FF000000"/>
        <rFont val="Calibri"/>
      </rPr>
      <t>For applications sharing service accounts, create a new service account to assign to the application so that no application shares a service account with another.</t>
    </r>
    <r>
      <rPr>
        <sz val="11"/>
        <color rgb="FF000000"/>
        <rFont val="Calibri"/>
      </rPr>
      <t xml:space="preserve">
</t>
    </r>
    <r>
      <rPr>
        <sz val="11"/>
        <color rgb="FF000000"/>
        <rFont val="Calibri"/>
      </rPr>
      <t>When standing up a new application that requires access to vCenter, always create a new service account prior to installation and grant only the permissions needed for that application.</t>
    </r>
  </si>
  <si>
    <r>
      <rPr>
        <sz val="11"/>
        <color rgb="FF000000"/>
        <rFont val="Calibri"/>
      </rPr>
      <t>To not violate nonrepudiation (i.e., deny the authenticity of who is connecting to vCenter), when applications need to connect to vCenter they must use unique service accounts.</t>
    </r>
  </si>
  <si>
    <r>
      <rPr>
        <sz val="11"/>
        <color rgb="FF000000"/>
        <rFont val="Calibri"/>
      </rPr>
      <t>Verify each external application that connects to vCenter has a unique service account dedicated to that application.</t>
    </r>
    <r>
      <rPr>
        <sz val="11"/>
        <color rgb="FF000000"/>
        <rFont val="Calibri"/>
      </rPr>
      <t xml:space="preserve">
</t>
    </r>
    <r>
      <rPr>
        <sz val="11"/>
        <color rgb="FF000000"/>
        <rFont val="Calibri"/>
      </rPr>
      <t>For example, there should be separate accounts for Log Insight, Operations Manager, or anything else that requires an account to access vCenter.</t>
    </r>
    <r>
      <rPr>
        <sz val="11"/>
        <color rgb="FF000000"/>
        <rFont val="Calibri"/>
      </rPr>
      <t xml:space="preserve">
</t>
    </r>
    <r>
      <rPr>
        <sz val="11"/>
        <color rgb="FF000000"/>
        <rFont val="Calibri"/>
      </rPr>
      <t>If any application shares a service account that is used to connect to vCenter, this is a finding.</t>
    </r>
  </si>
  <si>
    <t>V-256359</t>
  </si>
  <si>
    <r>
      <rPr>
        <sz val="11"/>
        <rFont val="Calibri"/>
      </rPr>
      <t>The vCenter Server must protect the confidentiality and integrity of transmitted information by isolating Internet Protocol (IP)-based storage traffic.</t>
    </r>
  </si>
  <si>
    <r>
      <rPr>
        <sz val="11"/>
        <color rgb="FF000000"/>
        <rFont val="Calibri"/>
      </rPr>
      <t>Configuration of an IP-based VMkernel will be unique to each environment.</t>
    </r>
    <r>
      <rPr>
        <sz val="11"/>
        <color rgb="FF000000"/>
        <rFont val="Calibri"/>
      </rPr>
      <t xml:space="preserve">
</t>
    </r>
    <r>
      <rPr>
        <sz val="11"/>
        <color rgb="FF000000"/>
        <rFont val="Calibri"/>
      </rPr>
      <t>To configure VLANs and traffic types, do the following:</t>
    </r>
    <r>
      <rPr>
        <sz val="11"/>
        <color rgb="FF000000"/>
        <rFont val="Calibri"/>
      </rPr>
      <t xml:space="preserve">
</t>
    </r>
    <r>
      <rPr>
        <sz val="11"/>
        <color rgb="FF000000"/>
        <rFont val="Calibri"/>
      </rPr>
      <t>Standard switch:</t>
    </r>
    <r>
      <rPr>
        <sz val="11"/>
        <color rgb="FF000000"/>
        <rFont val="Calibri"/>
      </rPr>
      <t xml:space="preserve">
</t>
    </r>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Select the Storage VMkernel (for any IP-based storage). Click "Edit..." and click the "Port properties" tab.</t>
    </r>
    <r>
      <rPr>
        <sz val="11"/>
        <color rgb="FF000000"/>
        <rFont val="Calibri"/>
      </rPr>
      <t xml:space="preserve">
</t>
    </r>
    <r>
      <rPr>
        <sz val="11"/>
        <color rgb="FF000000"/>
        <rFont val="Calibri"/>
      </rPr>
      <t>Uncheck everything (unless vSAN).</t>
    </r>
    <r>
      <rPr>
        <sz val="11"/>
        <color rgb="FF000000"/>
        <rFont val="Calibri"/>
      </rPr>
      <t xml:space="preserve">
</t>
    </r>
    <r>
      <rPr>
        <sz val="11"/>
        <color rgb="FF000000"/>
        <rFont val="Calibri"/>
      </rPr>
      <t>Click the "IPv4" settings or "IPv6" settings tab.</t>
    </r>
    <r>
      <rPr>
        <sz val="11"/>
        <color rgb="FF000000"/>
        <rFont val="Calibri"/>
      </rPr>
      <t xml:space="preserve">
</t>
    </r>
    <r>
      <rPr>
        <sz val="11"/>
        <color rgb="FF000000"/>
        <rFont val="Calibri"/>
      </rPr>
      <t>Enter the appropriate IP address and subnet information.</t>
    </r>
    <r>
      <rPr>
        <sz val="11"/>
        <color rgb="FF000000"/>
        <rFont val="Calibri"/>
      </rPr>
      <t xml:space="preserve">
</t>
    </r>
    <r>
      <rPr>
        <sz val="11"/>
        <color rgb="FF000000"/>
        <rFont val="Calibri"/>
      </rPr>
      <t xml:space="preserve">Click "OK". </t>
    </r>
    <r>
      <rPr>
        <sz val="11"/>
        <color rgb="FF000000"/>
        <rFont val="Calibri"/>
      </rPr>
      <t xml:space="preserve">
</t>
    </r>
    <r>
      <rPr>
        <sz val="11"/>
        <color rgb="FF000000"/>
        <rFont val="Calibri"/>
      </rPr>
      <t>From the vSphere Client, select the ESXi host and go to Configure &gt;&gt; Networking &gt;&gt; Virtual switches. Select a standard switch.</t>
    </r>
    <r>
      <rPr>
        <sz val="11"/>
        <color rgb="FF000000"/>
        <rFont val="Calibri"/>
      </rPr>
      <t xml:space="preserve">
</t>
    </r>
    <r>
      <rPr>
        <sz val="11"/>
        <color rgb="FF000000"/>
        <rFont val="Calibri"/>
      </rPr>
      <t>For each storage port group (iSCSI, NFS, vSAN), select the port group and click "...". Click "Edit Settings". On the "Properties" tab, enter the appropriate VLAN ID and click "OK".</t>
    </r>
    <r>
      <rPr>
        <sz val="11"/>
        <color rgb="FF000000"/>
        <rFont val="Calibri"/>
      </rPr>
      <t xml:space="preserve">
</t>
    </r>
    <r>
      <rPr>
        <sz val="11"/>
        <color rgb="FF000000"/>
        <rFont val="Calibri"/>
      </rPr>
      <t>Distributed switch:</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Select a distributed switch &gt;&gt; Configure &gt;&gt; Settings &gt;&gt; Topology.</t>
    </r>
    <r>
      <rPr>
        <sz val="11"/>
        <color rgb="FF000000"/>
        <rFont val="Calibri"/>
      </rPr>
      <t xml:space="preserve">
</t>
    </r>
    <r>
      <rPr>
        <sz val="11"/>
        <color rgb="FF000000"/>
        <rFont val="Calibri"/>
      </rPr>
      <t>Select the Storage VMkernel (for any IP-based storage). Click "..." and click "Edit Settings".</t>
    </r>
    <r>
      <rPr>
        <sz val="11"/>
        <color rgb="FF000000"/>
        <rFont val="Calibri"/>
      </rPr>
      <t xml:space="preserve">
</t>
    </r>
    <r>
      <rPr>
        <sz val="11"/>
        <color rgb="FF000000"/>
        <rFont val="Calibri"/>
      </rPr>
      <t>On the "Port properties" tab, uncheck everything (unless vSAN).</t>
    </r>
    <r>
      <rPr>
        <sz val="11"/>
        <color rgb="FF000000"/>
        <rFont val="Calibri"/>
      </rPr>
      <t xml:space="preserve">
</t>
    </r>
    <r>
      <rPr>
        <sz val="11"/>
        <color rgb="FF000000"/>
        <rFont val="Calibri"/>
      </rPr>
      <t>Click the "IPv4" settings or "IPv6" settings tab.</t>
    </r>
    <r>
      <rPr>
        <sz val="11"/>
        <color rgb="FF000000"/>
        <rFont val="Calibri"/>
      </rPr>
      <t xml:space="preserve">
</t>
    </r>
    <r>
      <rPr>
        <sz val="11"/>
        <color rgb="FF000000"/>
        <rFont val="Calibri"/>
      </rPr>
      <t>Enter the appropriate IP address and subnet information.</t>
    </r>
    <r>
      <rPr>
        <sz val="11"/>
        <color rgb="FF000000"/>
        <rFont val="Calibri"/>
      </rPr>
      <t xml:space="preserve">
</t>
    </r>
    <r>
      <rPr>
        <sz val="11"/>
        <color rgb="FF000000"/>
        <rFont val="Calibri"/>
      </rPr>
      <t xml:space="preserve">Click "OK". </t>
    </r>
    <r>
      <rPr>
        <sz val="11"/>
        <color rgb="FF000000"/>
        <rFont val="Calibri"/>
      </rPr>
      <t xml:space="preserve">
</t>
    </r>
    <r>
      <rPr>
        <sz val="11"/>
        <color rgb="FF000000"/>
        <rFont val="Calibri"/>
      </rPr>
      <t>From the vSphere Client, go to Networking &gt;&gt; Select and expand a distributed switch.</t>
    </r>
    <r>
      <rPr>
        <sz val="11"/>
        <color rgb="FF000000"/>
        <rFont val="Calibri"/>
      </rPr>
      <t xml:space="preserve">
</t>
    </r>
    <r>
      <rPr>
        <sz val="11"/>
        <color rgb="FF000000"/>
        <rFont val="Calibri"/>
      </rPr>
      <t>For each storage port group (iSCSI, NFS, vSAN), select the port group and navigate to Configure &gt;&gt; Settings &gt;&gt; Properties.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Enter the appropriate VLAN type and ID and click "OK".</t>
    </r>
  </si>
  <si>
    <r>
      <rPr>
        <sz val="11"/>
        <color rgb="FF000000"/>
        <rFont val="Calibri"/>
      </rPr>
      <t xml:space="preserve">Virtual machines might share virtual switches and virtual local area networks (VLAN) with the IP-based storage configurations. </t>
    </r>
    <r>
      <rPr>
        <sz val="11"/>
        <color rgb="FF000000"/>
        <rFont val="Calibri"/>
      </rPr>
      <t xml:space="preserve">
</t>
    </r>
    <r>
      <rPr>
        <sz val="11"/>
        <color rgb="FF000000"/>
        <rFont val="Calibri"/>
      </rPr>
      <t>IP-based storage includes vSAN, Internet Small Computer System Interface (iSCSI), and Network File System (NFS). This configuration might expose IP-based storage traffic to unauthorized virtual machine users. IP-based storage frequently is not encrypted. It can be viewed by anyone with access to this network.</t>
    </r>
    <r>
      <rPr>
        <sz val="11"/>
        <color rgb="FF000000"/>
        <rFont val="Calibri"/>
      </rPr>
      <t xml:space="preserve">
</t>
    </r>
    <r>
      <rPr>
        <sz val="11"/>
        <color rgb="FF000000"/>
        <rFont val="Calibri"/>
      </rPr>
      <t>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</si>
  <si>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IP-based storage (iSCSI, NFS, vSAN) VMkernel port groups must be in a dedicated VLAN that can be on a standard or distributed virtual switch that is logically separated from other traffic types.</t>
    </r>
    <r>
      <rPr>
        <sz val="11"/>
        <color rgb="FF000000"/>
        <rFont val="Calibri"/>
      </rPr>
      <t xml:space="preserve">
</t>
    </r>
    <r>
      <rPr>
        <sz val="11"/>
        <color rgb="FF000000"/>
        <rFont val="Calibri"/>
      </rPr>
      <t>The check for this will be unique per environment.</t>
    </r>
    <r>
      <rPr>
        <sz val="11"/>
        <color rgb="FF000000"/>
        <rFont val="Calibri"/>
      </rPr>
      <t xml:space="preserve">
</t>
    </r>
    <r>
      <rPr>
        <sz val="11"/>
        <color rgb="FF000000"/>
        <rFont val="Calibri"/>
      </rPr>
      <t>To check a standard switch, from the vSphere Client, select the ESXi host and go to Configure &gt;&gt; Networking &gt;&gt; Virtual switches. Select a standard switch.</t>
    </r>
    <r>
      <rPr>
        <sz val="11"/>
        <color rgb="FF000000"/>
        <rFont val="Calibri"/>
      </rPr>
      <t xml:space="preserve">
</t>
    </r>
    <r>
      <rPr>
        <sz val="11"/>
        <color rgb="FF000000"/>
        <rFont val="Calibri"/>
      </rPr>
      <t>For each storage port group (iSCSI, NFS, vSAN), select the port group and note the VLAN ID associated with each port group.</t>
    </r>
    <r>
      <rPr>
        <sz val="11"/>
        <color rgb="FF000000"/>
        <rFont val="Calibri"/>
      </rPr>
      <t xml:space="preserve">
</t>
    </r>
    <r>
      <rPr>
        <sz val="11"/>
        <color rgb="FF000000"/>
        <rFont val="Calibri"/>
      </rPr>
      <t>Verify it is dedicated to that purpose and is logically separated from other traffic types.</t>
    </r>
    <r>
      <rPr>
        <sz val="11"/>
        <color rgb="FF000000"/>
        <rFont val="Calibri"/>
      </rPr>
      <t xml:space="preserve">
</t>
    </r>
    <r>
      <rPr>
        <sz val="11"/>
        <color rgb="FF000000"/>
        <rFont val="Calibri"/>
      </rPr>
      <t>To check a distributed switch, from the vSphere Client, go to "Networking" and select and expand a distributed switch.</t>
    </r>
    <r>
      <rPr>
        <sz val="11"/>
        <color rgb="FF000000"/>
        <rFont val="Calibri"/>
      </rPr>
      <t xml:space="preserve">
</t>
    </r>
    <r>
      <rPr>
        <sz val="11"/>
        <color rgb="FF000000"/>
        <rFont val="Calibri"/>
      </rPr>
      <t>For each storage port group (iSCSI, NFS, vSAN), select the port group and navigate to the "Summary" tab.</t>
    </r>
    <r>
      <rPr>
        <sz val="11"/>
        <color rgb="FF000000"/>
        <rFont val="Calibri"/>
      </rPr>
      <t xml:space="preserve">
</t>
    </r>
    <r>
      <rPr>
        <sz val="11"/>
        <color rgb="FF000000"/>
        <rFont val="Calibri"/>
      </rPr>
      <t>Note the VLAN ID associated with each port group and verify it is dedicated to that purpose and is logically separated from other traffic types.</t>
    </r>
    <r>
      <rPr>
        <sz val="11"/>
        <color rgb="FF000000"/>
        <rFont val="Calibri"/>
      </rPr>
      <t xml:space="preserve">
</t>
    </r>
    <r>
      <rPr>
        <sz val="11"/>
        <color rgb="FF000000"/>
        <rFont val="Calibri"/>
      </rPr>
      <t>If any IP-based storage networks are not isolated from other traffic types, this is a finding.</t>
    </r>
  </si>
  <si>
    <t>V-256360</t>
  </si>
  <si>
    <r>
      <rPr>
        <sz val="11"/>
        <rFont val="Calibri"/>
      </rPr>
      <t>The vCenter server must be configured to send events to a central log server.</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</si>
  <si>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Click "Edit Settings" and configure the "vpxd.event.syslog.enabled" setting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vpxd.event.syslog.enabled | Set-AdvancedSetting -Value true</t>
    </r>
  </si>
  <si>
    <r>
      <rPr>
        <sz val="11"/>
        <color rgb="FF000000"/>
        <rFont val="Calibri"/>
      </rPr>
      <t>vCenter server generates volumes of security-relevant application-level events. Examples include logins, system reconfigurations, system degradation warnings, and more. To ensure these events are available for forensic analysis and correlation, they must be sent to the syslog and forwarded on to the configured Security Information and Event Management (SIEM) system and/or central log server.</t>
    </r>
    <r>
      <rPr>
        <sz val="11"/>
        <color rgb="FF000000"/>
        <rFont val="Calibri"/>
      </rPr>
      <t xml:space="preserve">
</t>
    </r>
    <r>
      <rPr>
        <sz val="11"/>
        <color rgb="FF000000"/>
        <rFont val="Calibri"/>
      </rPr>
      <t>The vCenter server sends events to syslog by default, but this configuration must be verified and maintained.</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</si>
  <si>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Advanced Settings.</t>
    </r>
    <r>
      <rPr>
        <sz val="11"/>
        <color rgb="FF000000"/>
        <rFont val="Calibri"/>
      </rPr>
      <t xml:space="preserve">
</t>
    </r>
    <r>
      <rPr>
        <sz val="11"/>
        <color rgb="FF000000"/>
        <rFont val="Calibri"/>
      </rPr>
      <t>Verify the "vpxd.event.syslog.enabled"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vpxd.event.syslog.enabled</t>
    </r>
    <r>
      <rPr>
        <sz val="11"/>
        <color rgb="FF000000"/>
        <rFont val="Calibri"/>
      </rPr>
      <t xml:space="preserve">
</t>
    </r>
    <r>
      <rPr>
        <sz val="11"/>
        <color rgb="FF000000"/>
        <rFont val="Calibri"/>
      </rPr>
      <t>If the "vpxd.event.syslog.enabled" value is not set to "true", this is a finding.</t>
    </r>
  </si>
  <si>
    <t>V-256361</t>
  </si>
  <si>
    <r>
      <rPr>
        <sz val="11"/>
        <rFont val="Calibri"/>
      </rPr>
      <t>The vCenter Server must disable or restrict the connectivity between vSAN Health Check and public Hardware Compatibility List (HCL) by use of an external proxy server.</t>
    </r>
  </si>
  <si>
    <r>
      <rPr>
        <sz val="11"/>
        <color rgb="FF000000"/>
        <rFont val="Calibri"/>
      </rPr>
      <t>From the vSphere Client, go to Host and Clusters.</t>
    </r>
    <r>
      <rPr>
        <sz val="11"/>
        <color rgb="FF000000"/>
        <rFont val="Calibri"/>
      </rPr>
      <t xml:space="preserve">
</t>
    </r>
    <r>
      <rPr>
        <sz val="11"/>
        <color rgb="FF000000"/>
        <rFont val="Calibri"/>
      </rPr>
      <t>Select the vCenter Server &gt;&gt; Configure &gt;&gt; vSAN &gt;&gt; Internet Connectivity.</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If the HCL internet download is not required, ensure "Status" is "Disabled".</t>
    </r>
    <r>
      <rPr>
        <sz val="11"/>
        <color rgb="FF000000"/>
        <rFont val="Calibri"/>
      </rPr>
      <t xml:space="preserve">
</t>
    </r>
    <r>
      <rPr>
        <sz val="11"/>
        <color rgb="FF000000"/>
        <rFont val="Calibri"/>
      </rPr>
      <t>If the HCL internet download is required, ensure "Status" is "Enabled" and a proxy host is appropriately configured.</t>
    </r>
  </si>
  <si>
    <r>
      <rPr>
        <sz val="11"/>
        <color rgb="FF000000"/>
        <rFont val="Calibri"/>
      </rPr>
      <t>The vSAN Health Check is able to download the HCL from VMware to check compliance against the underlying vSAN Cluster hosts. To ensure the vCenter server is not directly downloading content from the internet, this functionality must be disabled. If this feature is necessary, an external proxy server must be configured.</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</si>
  <si>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the vCenter Server &gt;&gt; Configure &gt;&gt; vSAN &gt;&gt; Internet Connectivity.</t>
    </r>
    <r>
      <rPr>
        <sz val="11"/>
        <color rgb="FF000000"/>
        <rFont val="Calibri"/>
      </rPr>
      <t xml:space="preserve">
</t>
    </r>
    <r>
      <rPr>
        <sz val="11"/>
        <color rgb="FF000000"/>
        <rFont val="Calibri"/>
      </rPr>
      <t xml:space="preserve">If the HCL internet download is not required, verify "Status" is "Disabled". </t>
    </r>
    <r>
      <rPr>
        <sz val="11"/>
        <color rgb="FF000000"/>
        <rFont val="Calibri"/>
      </rPr>
      <t xml:space="preserve">
</t>
    </r>
    <r>
      <rPr>
        <sz val="11"/>
        <color rgb="FF000000"/>
        <rFont val="Calibri"/>
      </rPr>
      <t>If the "Status" is "Enabled", this is a finding.</t>
    </r>
    <r>
      <rPr>
        <sz val="11"/>
        <color rgb="FF000000"/>
        <rFont val="Calibri"/>
      </rPr>
      <t xml:space="preserve">
</t>
    </r>
    <r>
      <rPr>
        <sz val="11"/>
        <color rgb="FF000000"/>
        <rFont val="Calibri"/>
      </rPr>
      <t xml:space="preserve">If the HCL internet download is required, verify "Status" is "Enabled" and a proxy host is configured. </t>
    </r>
    <r>
      <rPr>
        <sz val="11"/>
        <color rgb="FF000000"/>
        <rFont val="Calibri"/>
      </rPr>
      <t xml:space="preserve">
</t>
    </r>
    <r>
      <rPr>
        <sz val="11"/>
        <color rgb="FF000000"/>
        <rFont val="Calibri"/>
      </rPr>
      <t>If "Status" is "Enabled" and a proxy is not configured, this is a finding.</t>
    </r>
  </si>
  <si>
    <t>V-256362</t>
  </si>
  <si>
    <r>
      <rPr>
        <sz val="11"/>
        <rFont val="Calibri"/>
      </rPr>
      <t>The vCenter Server must configure the vSAN Datastore name to a unique name.</t>
    </r>
  </si>
  <si>
    <r>
      <rPr>
        <sz val="11"/>
        <color rgb="FF000000"/>
        <rFont val="Calibri"/>
      </rPr>
      <t>From the vSphere Client, go to Host and Clusters.</t>
    </r>
    <r>
      <rPr>
        <sz val="11"/>
        <color rgb="FF000000"/>
        <rFont val="Calibri"/>
      </rPr>
      <t xml:space="preserve">
</t>
    </r>
    <r>
      <rPr>
        <sz val="11"/>
        <color rgb="FF000000"/>
        <rFont val="Calibri"/>
      </rPr>
      <t>Select a vSAN Enabled Cluster &gt;&gt; Datastores.</t>
    </r>
    <r>
      <rPr>
        <sz val="11"/>
        <color rgb="FF000000"/>
        <rFont val="Calibri"/>
      </rPr>
      <t xml:space="preserve">
</t>
    </r>
    <r>
      <rPr>
        <sz val="11"/>
        <color rgb="FF000000"/>
        <rFont val="Calibri"/>
      </rPr>
      <t>Right-click on the datastore named "vsanDatastore" and select "Rename".</t>
    </r>
    <r>
      <rPr>
        <sz val="11"/>
        <color rgb="FF000000"/>
        <rFont val="Calibri"/>
      </rPr>
      <t xml:space="preserve">
</t>
    </r>
    <r>
      <rPr>
        <sz val="11"/>
        <color rgb="FF000000"/>
        <rFont val="Calibri"/>
      </rPr>
      <t>Rename the datastore based on site-specific naming standards.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 xml:space="preserve">$Clusters = Get-Cluster | where {$_.VsanEnabled} </t>
    </r>
    <r>
      <rPr>
        <sz val="11"/>
        <color rgb="FF000000"/>
        <rFont val="Calibri"/>
      </rPr>
      <t xml:space="preserve">
</t>
    </r>
    <r>
      <rPr>
        <sz val="11"/>
        <color rgb="FF000000"/>
        <rFont val="Calibri"/>
      </rPr>
      <t>Foreach ($clus in $clusters){</t>
    </r>
    <r>
      <rPr>
        <sz val="11"/>
        <color rgb="FF000000"/>
        <rFont val="Calibri"/>
      </rPr>
      <t xml:space="preserve">
</t>
    </r>
    <r>
      <rPr>
        <sz val="11"/>
        <color rgb="FF000000"/>
        <rFont val="Calibri"/>
      </rPr>
      <t xml:space="preserve"> $clus | Get-Datastore | where {$_.type -match "vsan"} | Set-Datastore -Name $(($clus.name) + "_vSAN_Datastore")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</si>
  <si>
    <r>
      <rPr>
        <sz val="11"/>
        <color rgb="FF000000"/>
        <rFont val="Calibri"/>
      </rPr>
      <t>A vSAN Datastore name by default is "vsanDatastore". If more than one vSAN cluster is present in vCenter, both datastores will have the same name by default, potentially leading to confusion and manually misplaced workloads.</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</si>
  <si>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a vSAN Enabled Cluster &gt;&gt; Datastores.</t>
    </r>
    <r>
      <rPr>
        <sz val="11"/>
        <color rgb="FF000000"/>
        <rFont val="Calibri"/>
      </rPr>
      <t xml:space="preserve">
</t>
    </r>
    <r>
      <rPr>
        <sz val="11"/>
        <color rgb="FF000000"/>
        <rFont val="Calibri"/>
      </rPr>
      <t>Review the datastores and identify any datastores with "vSAN" as the datastore type.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Get-Cluster | where {$_.VsanEnabled} | Get-Datastore | where {$_.type -match "vsan"}</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If vSAN is enabled and a datastore is named "vsanDatastore", this is a finding.</t>
    </r>
  </si>
  <si>
    <t>V-256363</t>
  </si>
  <si>
    <r>
      <rPr>
        <sz val="11"/>
        <rFont val="Calibri"/>
      </rPr>
      <t>The vCenter Server must disable Username/Password and Windows Integrated Authentication.</t>
    </r>
  </si>
  <si>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Next to "Authentication method", click "Edit".</t>
    </r>
    <r>
      <rPr>
        <sz val="11"/>
        <color rgb="FF000000"/>
        <rFont val="Calibri"/>
      </rPr>
      <t xml:space="preserve">
</t>
    </r>
    <r>
      <rPr>
        <sz val="11"/>
        <color rgb="FF000000"/>
        <rFont val="Calibri"/>
      </rPr>
      <t>Select the radio button to "Enable smart card authentication".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To reenable password authentication for troubleshooting purposes, run the following command on the vCenter Server Appliance:</t>
    </r>
    <r>
      <rPr>
        <sz val="11"/>
        <color rgb="FF000000"/>
        <rFont val="Calibri"/>
      </rPr>
      <t xml:space="preserve">
</t>
    </r>
    <r>
      <rPr>
        <sz val="11"/>
        <color rgb="FF000000"/>
        <rFont val="Calibri"/>
      </rPr>
      <t># /opt/vmware/bin/sso-config.sh -set_authn_policy -pwdAuthn true -winAuthn false -certAuthn false -securIDAuthn false -t vsphere.local</t>
    </r>
  </si>
  <si>
    <r>
      <rPr>
        <sz val="11"/>
        <color rgb="FF000000"/>
        <rFont val="Calibri"/>
      </rPr>
      <t>All forms of authentication other than Common Access Card (CAC) must be disabled. Password authentication can be temporarily reenabled for emergency access to the local Single Sign-On (SSO) accounts or Active Directory user/pass accounts, but it must be disabled as soon as CAC authentication is functional.</t>
    </r>
  </si>
  <si>
    <r>
      <rPr>
        <sz val="11"/>
        <color rgb="FF000000"/>
        <rFont val="Calibri"/>
      </rPr>
      <t>If a federated identity provider is configured and used for an identity source, this is not applicable.</t>
    </r>
    <r>
      <rPr>
        <sz val="11"/>
        <color rgb="FF000000"/>
        <rFont val="Calibri"/>
      </rPr>
      <t xml:space="preserve">
</t>
    </r>
    <r>
      <rPr>
        <sz val="11"/>
        <color rgb="FF000000"/>
        <rFont val="Calibri"/>
      </rPr>
      <t>From the vSphere Client, go to Administration &gt;&gt; Single Sign On &gt;&gt; Configuration &gt;&gt; Identity Provider &gt;&gt; Smart Card Authentication.</t>
    </r>
    <r>
      <rPr>
        <sz val="11"/>
        <color rgb="FF000000"/>
        <rFont val="Calibri"/>
      </rPr>
      <t xml:space="preserve">
</t>
    </r>
    <r>
      <rPr>
        <sz val="11"/>
        <color rgb="FF000000"/>
        <rFont val="Calibri"/>
      </rPr>
      <t>Under "Authentication method", examine the allowed methods.</t>
    </r>
    <r>
      <rPr>
        <sz val="11"/>
        <color rgb="FF000000"/>
        <rFont val="Calibri"/>
      </rPr>
      <t xml:space="preserve">
</t>
    </r>
    <r>
      <rPr>
        <sz val="11"/>
        <color rgb="FF000000"/>
        <rFont val="Calibri"/>
      </rPr>
      <t>If "Smart card authentication" is not enabled and "Password and windows session authentication" is not disabled , this is a finding.</t>
    </r>
  </si>
  <si>
    <t>V-256364</t>
  </si>
  <si>
    <r>
      <rPr>
        <sz val="11"/>
        <rFont val="Calibri"/>
      </rPr>
      <t>The vCenter Server must restrict access to the default roles with cryptographic permissions.</t>
    </r>
  </si>
  <si>
    <r>
      <rPr>
        <sz val="11"/>
        <color rgb="FF000000"/>
        <rFont val="Calibri"/>
      </rPr>
      <t>From the vSphere Client, go to Administration &gt;&gt; Access Control &gt;&gt; Roles.</t>
    </r>
    <r>
      <rPr>
        <sz val="11"/>
        <color rgb="FF000000"/>
        <rFont val="Calibri"/>
      </rPr>
      <t xml:space="preserve">
</t>
    </r>
    <r>
      <rPr>
        <sz val="11"/>
        <color rgb="FF000000"/>
        <rFont val="Calibri"/>
      </rPr>
      <t>Move any accounts not explicitly designated for cryptographic operations, other than Solution Users, to other roles such as "No Cryptography Administrator".</t>
    </r>
  </si>
  <si>
    <r>
      <rPr>
        <sz val="11"/>
        <color rgb="FF000000"/>
        <rFont val="Calibri"/>
      </rPr>
      <t>In vSphere, a number of default roles contain permission to perform cryptographic operations such as Key Management Server (KMS) functions and encrypting and decrypting virtual machine disks. These roles must be reserved for cryptographic administrators where virtual machine encryption and/or vSAN encryption is in use.</t>
    </r>
    <r>
      <rPr>
        <sz val="11"/>
        <color rgb="FF000000"/>
        <rFont val="Calibri"/>
      </rPr>
      <t xml:space="preserve">
</t>
    </r>
    <r>
      <rPr>
        <sz val="11"/>
        <color rgb="FF000000"/>
        <rFont val="Calibri"/>
      </rPr>
      <t>A new built-in role called "No Cryptography Administrator" exists to provide all administrative permissions except cryptographic operations. Permissions must be restricted such that normal vSphere administrators are assigned the "No Cryptography Administrator" role or more restrictive.</t>
    </r>
    <r>
      <rPr>
        <sz val="11"/>
        <color rgb="FF000000"/>
        <rFont val="Calibri"/>
      </rPr>
      <t xml:space="preserve">
</t>
    </r>
    <r>
      <rPr>
        <sz val="11"/>
        <color rgb="FF000000"/>
        <rFont val="Calibri"/>
      </rPr>
      <t>These default roles must be tightly controlled and must not be applied to administrators who will not be doing cryptographic work. Catastrophic data loss can result from poorly administered cryptography.</t>
    </r>
  </si>
  <si>
    <r>
      <rPr>
        <sz val="11"/>
        <color rgb="FF000000"/>
        <rFont val="Calibri"/>
      </rPr>
      <t>By default, there are four roles that contain cryptographic-related permissions: Administrator, No Trusted Infrastructure Administrator, vCLSAdmin, and vSphere Kubernetes Manager.</t>
    </r>
    <r>
      <rPr>
        <sz val="11"/>
        <color rgb="FF000000"/>
        <rFont val="Calibri"/>
      </rPr>
      <t xml:space="preserve">
</t>
    </r>
    <r>
      <rPr>
        <sz val="11"/>
        <color rgb="FF000000"/>
        <rFont val="Calibri"/>
      </rPr>
      <t>From the vSphere Client, go to Administration &gt;&gt; Access Control &gt;&gt; Roles.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Where {$_.Role -eq "Admin" -or $_.Role -eq "NoTrustedAdmin" -or $_.Role -eq "vCLSAdmin" -or $_.Role -eq "vSphereKubernetesManager"} | Select Role,Principal,Entity,Propagate,IsGroup | FT -Auto</t>
    </r>
    <r>
      <rPr>
        <sz val="11"/>
        <color rgb="FF000000"/>
        <rFont val="Calibri"/>
      </rPr>
      <t xml:space="preserve">
</t>
    </r>
    <r>
      <rPr>
        <sz val="11"/>
        <color rgb="FF000000"/>
        <rFont val="Calibri"/>
      </rPr>
      <t>If there are any users or groups assigned to the default roles with cryptographic permissions and are not explicitly designated to perform cryptographic operations, this is a finding.</t>
    </r>
    <r>
      <rPr>
        <sz val="11"/>
        <color rgb="FF000000"/>
        <rFont val="Calibri"/>
      </rPr>
      <t xml:space="preserve">
</t>
    </r>
    <r>
      <rPr>
        <sz val="11"/>
        <color rgb="FF000000"/>
        <rFont val="Calibri"/>
      </rPr>
      <t>The built-in solution users assigned to the administrator role are NOT a finding.</t>
    </r>
  </si>
  <si>
    <t>V-256365</t>
  </si>
  <si>
    <r>
      <rPr>
        <sz val="11"/>
        <rFont val="Calibri"/>
      </rPr>
      <t>The vCenter Server must restrict access to cryptographic permissions.</t>
    </r>
  </si>
  <si>
    <r>
      <rPr>
        <sz val="11"/>
        <color rgb="FF000000"/>
        <rFont val="Calibri"/>
      </rPr>
      <t>From the vSphere Client, go to Administration &gt;&gt; Access Control &gt;&gt; Roles.</t>
    </r>
    <r>
      <rPr>
        <sz val="11"/>
        <color rgb="FF000000"/>
        <rFont val="Calibri"/>
      </rPr>
      <t xml:space="preserve">
</t>
    </r>
    <r>
      <rPr>
        <sz val="11"/>
        <color rgb="FF000000"/>
        <rFont val="Calibri"/>
      </rPr>
      <t>Highlight the target custom role and click "Edit".</t>
    </r>
    <r>
      <rPr>
        <sz val="11"/>
        <color rgb="FF000000"/>
        <rFont val="Calibri"/>
      </rPr>
      <t xml:space="preserve">
</t>
    </r>
    <r>
      <rPr>
        <sz val="11"/>
        <color rgb="FF000000"/>
        <rFont val="Calibri"/>
      </rPr>
      <t>Remove the following permissions from any custom role that is not authorized to perform cryptographic-related operations: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</si>
  <si>
    <r>
      <rPr>
        <sz val="11"/>
        <color rgb="FF000000"/>
        <rFont val="Calibri"/>
      </rPr>
      <t>These permissions must be reserved for cryptographic administrators where virtual machine encryption and/or vSAN encryption is in use. Catastrophic data loss can result from poorly administered cryptography.</t>
    </r>
  </si>
  <si>
    <r>
      <rPr>
        <sz val="11"/>
        <color rgb="FF000000"/>
        <rFont val="Calibri"/>
      </rPr>
      <t>By default, there are four roles that contain cryptographic-related permissions: Administrator, No Trusted Infrastructure Administrator, vCLSAdmin, and vSphere Kubernetes Manager.</t>
    </r>
    <r>
      <rPr>
        <sz val="11"/>
        <color rgb="FF000000"/>
        <rFont val="Calibri"/>
      </rPr>
      <t xml:space="preserve">
</t>
    </r>
    <r>
      <rPr>
        <sz val="11"/>
        <color rgb="FF000000"/>
        <rFont val="Calibri"/>
      </rPr>
      <t>From the vSphere Client, go to Administration &gt;&gt; Access Control &gt;&gt; Roles.</t>
    </r>
    <r>
      <rPr>
        <sz val="11"/>
        <color rgb="FF000000"/>
        <rFont val="Calibri"/>
      </rPr>
      <t xml:space="preserve">
</t>
    </r>
    <r>
      <rPr>
        <sz val="11"/>
        <color rgb="FF000000"/>
        <rFont val="Calibri"/>
      </rPr>
      <t>Highlight each role and click the 'Privileges" button in the right pane.</t>
    </r>
    <r>
      <rPr>
        <sz val="11"/>
        <color rgb="FF000000"/>
        <rFont val="Calibri"/>
      </rPr>
      <t xml:space="preserve">
</t>
    </r>
    <r>
      <rPr>
        <sz val="11"/>
        <color rgb="FF000000"/>
        <rFont val="Calibri"/>
      </rPr>
      <t>Verify that only the Administrator, No Trusted Infrastructure Administrator, vCLSAdmin, and vSphere Kubernetes Manager and any site-specific cryptographic roles have the following permissions: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$roles = Get-VIRole</t>
    </r>
    <r>
      <rPr>
        <sz val="11"/>
        <color rgb="FF000000"/>
        <rFont val="Calibri"/>
      </rPr>
      <t xml:space="preserve">
</t>
    </r>
    <r>
      <rPr>
        <sz val="11"/>
        <color rgb="FF000000"/>
        <rFont val="Calibri"/>
      </rPr>
      <t>ForEach($role in $roles){</t>
    </r>
    <r>
      <rPr>
        <sz val="11"/>
        <color rgb="FF000000"/>
        <rFont val="Calibri"/>
      </rPr>
      <t xml:space="preserve">
</t>
    </r>
    <r>
      <rPr>
        <sz val="11"/>
        <color rgb="FF000000"/>
        <rFont val="Calibri"/>
      </rPr>
      <t xml:space="preserve">    $privileges = $role.PrivilegeList</t>
    </r>
    <r>
      <rPr>
        <sz val="11"/>
        <color rgb="FF000000"/>
        <rFont val="Calibri"/>
      </rPr>
      <t xml:space="preserve">
</t>
    </r>
    <r>
      <rPr>
        <sz val="11"/>
        <color rgb="FF000000"/>
        <rFont val="Calibri"/>
      </rPr>
      <t xml:space="preserve">    If($privileges -match "Crypto*" -or $privileges -match "Global.Diagnostics" -or $privileges -match "Host.Inventory.Add*" -or $privileges -match "Host.Local operations.Manage user groups"){</t>
    </r>
    <r>
      <rPr>
        <sz val="11"/>
        <color rgb="FF000000"/>
        <rFont val="Calibri"/>
      </rPr>
      <t xml:space="preserve">
</t>
    </r>
    <r>
      <rPr>
        <sz val="11"/>
        <color rgb="FF000000"/>
        <rFont val="Calibri"/>
      </rPr>
      <t xml:space="preserve">    Write-Host "$role has Cryptographic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any role other than the four default roles contain the permissions listed above and is not authorized to perform cryptographic-related operations, this is a finding.</t>
    </r>
  </si>
  <si>
    <t>V-256366</t>
  </si>
  <si>
    <r>
      <rPr>
        <sz val="11"/>
        <rFont val="Calibri"/>
      </rPr>
      <t>The vCenter Server must have Mutual Challenge Handshake Authentication Protocol (CHAP) configured for vSAN Internet Small Computer System Interface (iSCSI) targets.</t>
    </r>
  </si>
  <si>
    <r>
      <rPr>
        <sz val="11"/>
        <color rgb="FF000000"/>
        <rFont val="Calibri"/>
      </rPr>
      <t xml:space="preserve">From the vSphere Client, go to Host and Clusters. </t>
    </r>
    <r>
      <rPr>
        <sz val="11"/>
        <color rgb="FF000000"/>
        <rFont val="Calibri"/>
      </rPr>
      <t xml:space="preserve">
</t>
    </r>
    <r>
      <rPr>
        <sz val="11"/>
        <color rgb="FF000000"/>
        <rFont val="Calibri"/>
      </rPr>
      <t>Select a vSAN Enabled Cluster &gt;&gt; Configure &gt;&gt; vSAN &gt;&gt; iSCSI Target Service.</t>
    </r>
    <r>
      <rPr>
        <sz val="11"/>
        <color rgb="FF000000"/>
        <rFont val="Calibri"/>
      </rPr>
      <t xml:space="preserve">
</t>
    </r>
    <r>
      <rPr>
        <sz val="11"/>
        <color rgb="FF000000"/>
        <rFont val="Calibri"/>
      </rPr>
      <t>For each iSCSI target, select the item and click "Edit".</t>
    </r>
    <r>
      <rPr>
        <sz val="11"/>
        <color rgb="FF000000"/>
        <rFont val="Calibri"/>
      </rPr>
      <t xml:space="preserve">
</t>
    </r>
    <r>
      <rPr>
        <sz val="11"/>
        <color rgb="FF000000"/>
        <rFont val="Calibri"/>
      </rPr>
      <t>Change the "Authentication" field to "Mutual CHAP" and configure the incoming and outgoing users and secrets appropriately.</t>
    </r>
  </si>
  <si>
    <r>
      <rPr>
        <sz val="11"/>
        <color rgb="FF000000"/>
        <rFont val="Calibri"/>
      </rPr>
      <t>When enabled, vSphere performs bidirectional authentication of both the iSCSI target and host. When not authenticating both the iSCSI target and host, the potential exists for a man-in-the-middle attack in which an attacker might impersonate either side of the connection to steal data. Bidirectional authentication mitigates this risk.</t>
    </r>
  </si>
  <si>
    <r>
      <rPr>
        <sz val="11"/>
        <color rgb="FF000000"/>
        <rFont val="Calibri"/>
      </rPr>
      <t>If no clusters are enabled for vSAN or if vSAN is enabled but iSCSI is not enabled, this is not applicable.</t>
    </r>
    <r>
      <rPr>
        <sz val="11"/>
        <color rgb="FF000000"/>
        <rFont val="Calibri"/>
      </rPr>
      <t xml:space="preserve">
</t>
    </r>
    <r>
      <rPr>
        <sz val="11"/>
        <color rgb="FF000000"/>
        <rFont val="Calibri"/>
      </rPr>
      <t>From the vSphere Client, go to Host and Clusters.</t>
    </r>
    <r>
      <rPr>
        <sz val="11"/>
        <color rgb="FF000000"/>
        <rFont val="Calibri"/>
      </rPr>
      <t xml:space="preserve">
</t>
    </r>
    <r>
      <rPr>
        <sz val="11"/>
        <color rgb="FF000000"/>
        <rFont val="Calibri"/>
      </rPr>
      <t>Select a vSAN Enabled Cluster &gt;&gt; Configure &gt;&gt; vSAN &gt;&gt; iSCSI Target Service.</t>
    </r>
    <r>
      <rPr>
        <sz val="11"/>
        <color rgb="FF000000"/>
        <rFont val="Calibri"/>
      </rPr>
      <t xml:space="preserve">
</t>
    </r>
    <r>
      <rPr>
        <sz val="11"/>
        <color rgb="FF000000"/>
        <rFont val="Calibri"/>
      </rPr>
      <t>For each iSCSI target, review the value in the "Authentication" column.</t>
    </r>
    <r>
      <rPr>
        <sz val="11"/>
        <color rgb="FF000000"/>
        <rFont val="Calibri"/>
      </rPr>
      <t xml:space="preserve">
</t>
    </r>
    <r>
      <rPr>
        <sz val="11"/>
        <color rgb="FF000000"/>
        <rFont val="Calibri"/>
      </rPr>
      <t>If the Authentication method is not set to "CHAP_Mutual" for any iSCSI target, this is a finding.</t>
    </r>
  </si>
  <si>
    <t>V-256367</t>
  </si>
  <si>
    <r>
      <rPr>
        <sz val="11"/>
        <rFont val="Calibri"/>
      </rPr>
      <t>The vCenter Server must have new Key Encryption Keys (KEKs) reissued at regular intervals for vSAN encrypted datastore(s).</t>
    </r>
  </si>
  <si>
    <r>
      <rPr>
        <sz val="11"/>
        <color rgb="FF000000"/>
        <rFont val="Calibri"/>
      </rPr>
      <t>If vSAN encryption is in use, ensure a regular rekey procedure is in place.</t>
    </r>
  </si>
  <si>
    <r>
      <rPr>
        <sz val="11"/>
        <color rgb="FF000000"/>
        <rFont val="Calibri"/>
      </rPr>
      <t>The KEK for a vSAN encrypted datastore is generated by the Key Management Server (KMS) and serves as a wrapper and lock around the Disk Encryption Key (DEK). The DEK is generated by the host and is used to encrypt and decrypt the datastore. A shallow rekey is a procedure in which the KMS issues a new KEK to the ESXi host, which rewraps the DEK but does not change the DEK or any data on disk.</t>
    </r>
    <r>
      <rPr>
        <sz val="11"/>
        <color rgb="FF000000"/>
        <rFont val="Calibri"/>
      </rPr>
      <t xml:space="preserve">
</t>
    </r>
    <r>
      <rPr>
        <sz val="11"/>
        <color rgb="FF000000"/>
        <rFont val="Calibri"/>
      </rPr>
      <t>This operation must be done on a regular, site-defined interval and can be viewed as similar in criticality to changing an administrative password. If the KMS is compromised, a standing operational procedure to rekey will put a time limit on the usefulness of any stolen KMS data.</t>
    </r>
  </si>
  <si>
    <r>
      <rPr>
        <sz val="11"/>
        <color rgb="FF000000"/>
        <rFont val="Calibri"/>
      </rPr>
      <t>If vSAN is not in use, this is not applicable.</t>
    </r>
    <r>
      <rPr>
        <sz val="11"/>
        <color rgb="FF000000"/>
        <rFont val="Calibri"/>
      </rPr>
      <t xml:space="preserve">
</t>
    </r>
    <r>
      <rPr>
        <sz val="11"/>
        <color rgb="FF000000"/>
        <rFont val="Calibri"/>
      </rPr>
      <t>Interview the system administrator (SA) to determine that a procedure has been put in place to perform a shallow rekey of all vSAN encrypted datastores at regular, site-defined intervals.</t>
    </r>
    <r>
      <rPr>
        <sz val="11"/>
        <color rgb="FF000000"/>
        <rFont val="Calibri"/>
      </rPr>
      <t xml:space="preserve">
</t>
    </r>
    <r>
      <rPr>
        <sz val="11"/>
        <color rgb="FF000000"/>
        <rFont val="Calibri"/>
      </rPr>
      <t>VMware recommends a 60-day rekey task, but this interval must be defined by the SA and the information system security officer (ISSO).</t>
    </r>
    <r>
      <rPr>
        <sz val="11"/>
        <color rgb="FF000000"/>
        <rFont val="Calibri"/>
      </rPr>
      <t xml:space="preserve">
</t>
    </r>
    <r>
      <rPr>
        <sz val="11"/>
        <color rgb="FF000000"/>
        <rFont val="Calibri"/>
      </rPr>
      <t>If vSAN encryption is not in use, this is not a finding.</t>
    </r>
    <r>
      <rPr>
        <sz val="11"/>
        <color rgb="FF000000"/>
        <rFont val="Calibri"/>
      </rPr>
      <t xml:space="preserve">
</t>
    </r>
    <r>
      <rPr>
        <sz val="11"/>
        <color rgb="FF000000"/>
        <rFont val="Calibri"/>
      </rPr>
      <t>If vSAN encryption is in use and a regular rekey procedure is not in place, this is a finding.</t>
    </r>
  </si>
  <si>
    <t>V-256368</t>
  </si>
  <si>
    <r>
      <rPr>
        <sz val="11"/>
        <rFont val="Calibri"/>
      </rPr>
      <t>The vCenter Server must use secure Lightweight Directory Access Protocol (LDAPS) when adding an LDAP identity source.</t>
    </r>
  </si>
  <si>
    <r>
      <rPr>
        <sz val="11"/>
        <color rgb="FF000000"/>
        <rFont val="Calibri"/>
      </rPr>
      <t xml:space="preserve">From the vSphere Client, go to Administration &gt;&gt; Single Sign On &gt;&gt; Configuration &gt;&gt; Identity Provider.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of type "Active Directory over LDAP" where LDAPS is not configured, highlight the item and click "Edit".</t>
    </r>
    <r>
      <rPr>
        <sz val="11"/>
        <color rgb="FF000000"/>
        <rFont val="Calibri"/>
      </rPr>
      <t xml:space="preserve">
</t>
    </r>
    <r>
      <rPr>
        <sz val="11"/>
        <color rgb="FF000000"/>
        <rFont val="Calibri"/>
      </rPr>
      <t>Ensure the primary and secondary server URLs, if specified, are configured for "ldaps://".</t>
    </r>
    <r>
      <rPr>
        <sz val="11"/>
        <color rgb="FF000000"/>
        <rFont val="Calibri"/>
      </rPr>
      <t xml:space="preserve">
</t>
    </r>
    <r>
      <rPr>
        <sz val="11"/>
        <color rgb="FF000000"/>
        <rFont val="Calibri"/>
      </rPr>
      <t>At the bottom, click the "Browse" button, select the AD LDAP cert previously exported to the local computer, click "Open", and "Save" to complete modifications.</t>
    </r>
    <r>
      <rPr>
        <sz val="11"/>
        <color rgb="FF000000"/>
        <rFont val="Calibri"/>
      </rPr>
      <t xml:space="preserve">
</t>
    </r>
    <r>
      <rPr>
        <sz val="11"/>
        <color rgb="FF000000"/>
        <rFont val="Calibri"/>
      </rPr>
      <t>Note: With LDAPS, the server must be a specific domain controller and its specific certificate or the domain alias with a certificate that is valid for that URL.</t>
    </r>
  </si>
  <si>
    <r>
      <rPr>
        <sz val="11"/>
        <color rgb="FF000000"/>
        <rFont val="Calibri"/>
      </rPr>
      <t>LDAP is an industry standard protocol for querying directory services such as Active Directory. This protocol can operate in clear text or over a Secure Sockets Layer (SSL)/Transport Layer Security (TLS) encrypted tunnel. To protect confidentiality of LDAP communications, secure LDAP (LDAPS) must be explicitly configured when adding an LDAP identity source in vSphere Single Sign-On (SSO).</t>
    </r>
    <r>
      <rPr>
        <sz val="11"/>
        <color rgb="FF000000"/>
        <rFont val="Calibri"/>
      </rPr>
      <t xml:space="preserve">
</t>
    </r>
    <r>
      <rPr>
        <sz val="11"/>
        <color rgb="FF000000"/>
        <rFont val="Calibri"/>
      </rPr>
      <t>When configuring an identity source and supplying an SSL certificate, vCenter will enforce LDAPS. The server URLs do not need to be explicitly provided if an SSL certificate is uploaded.</t>
    </r>
  </si>
  <si>
    <r>
      <rPr>
        <sz val="11"/>
        <color rgb="FF000000"/>
        <rFont val="Calibri"/>
      </rPr>
      <t>If LDAP is not used as an identity provider, this is not applicable.</t>
    </r>
    <r>
      <rPr>
        <sz val="11"/>
        <color rgb="FF000000"/>
        <rFont val="Calibri"/>
      </rPr>
      <t xml:space="preserve">
</t>
    </r>
    <r>
      <rPr>
        <sz val="11"/>
        <color rgb="FF000000"/>
        <rFont val="Calibri"/>
      </rPr>
      <t>From the vSphere Client, go to Administration &gt;&gt; Single Sign On &gt;&gt; Configuration &gt;&gt; Identity Provider.</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of type "Active Directory over LDAP", if the "Server URL" does not indicate "ldaps://", this is a finding.</t>
    </r>
  </si>
  <si>
    <t>V-256369</t>
  </si>
  <si>
    <r>
      <rPr>
        <sz val="11"/>
        <rFont val="Calibri"/>
      </rPr>
      <t>The vCenter Server must use a limited privilege account when adding a Lightweight Directory Access Protocol (LDAP) identity source.</t>
    </r>
  </si>
  <si>
    <r>
      <rPr>
        <sz val="11"/>
        <color rgb="FF000000"/>
        <rFont val="Calibri"/>
      </rPr>
      <t>From the vSphere Client, go to Administration &gt;&gt; Single Sign On &gt;&gt; Configuration &gt;&gt; Identity Provider.</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that has been configured with a highly privileged Active Directory account, highlight the item and click "Edit".</t>
    </r>
    <r>
      <rPr>
        <sz val="11"/>
        <color rgb="FF000000"/>
        <rFont val="Calibri"/>
      </rPr>
      <t xml:space="preserve">
</t>
    </r>
    <r>
      <rPr>
        <sz val="11"/>
        <color rgb="FF000000"/>
        <rFont val="Calibri"/>
      </rPr>
      <t>Change the username and password to one with read-only rights to the base DN and complete the dialog.</t>
    </r>
  </si>
  <si>
    <r>
      <rPr>
        <sz val="11"/>
        <color rgb="FF000000"/>
        <rFont val="Calibri"/>
      </rPr>
      <t>When adding an LDAP identity source to vSphere Single Sign-On (SSO), the account used to bind to Active Directory must be minimally privileged. This account only requires read rights to the base domain name specified. Any other permissions inside or outside of that organizational unit are unnecessary and violate least privilege.</t>
    </r>
  </si>
  <si>
    <r>
      <rPr>
        <sz val="11"/>
        <color rgb="FF000000"/>
        <rFont val="Calibri"/>
      </rPr>
      <t>From the vSphere Client, go to Administration &gt;&gt; Single Sign On &gt;&gt; Configuration &gt;&gt; Identity Provider.</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 xml:space="preserve">For each identity source with a type of "Active Directory over LDAP", highlight the item and click "Edit". </t>
    </r>
    <r>
      <rPr>
        <sz val="11"/>
        <color rgb="FF000000"/>
        <rFont val="Calibri"/>
      </rPr>
      <t xml:space="preserve">
</t>
    </r>
    <r>
      <rPr>
        <sz val="11"/>
        <color rgb="FF000000"/>
        <rFont val="Calibri"/>
      </rPr>
      <t>If the account that is configured to bind to the LDAP server is not one with minimal privileges, this is a finding.</t>
    </r>
  </si>
  <si>
    <t>V-256370</t>
  </si>
  <si>
    <r>
      <rPr>
        <sz val="11"/>
        <rFont val="Calibri"/>
      </rPr>
      <t xml:space="preserve">The vCenter Server must limit membership to the </t>
    </r>
    <r>
      <rPr>
        <sz val="11"/>
        <color rgb="FF000000"/>
        <rFont val="Calibri"/>
      </rPr>
      <t>"</t>
    </r>
    <r>
      <rPr>
        <b/>
        <sz val="11"/>
        <color rgb="FF000000"/>
        <rFont val="Calibri"/>
      </rPr>
      <t>SystemConfiguration.BashShellAdministrators</t>
    </r>
    <r>
      <rPr>
        <sz val="11"/>
        <color rgb="FF000000"/>
        <rFont val="Calibri"/>
      </rPr>
      <t>"</t>
    </r>
    <r>
      <rPr>
        <sz val="11"/>
        <color rgb="FF000000"/>
        <rFont val="Calibri"/>
      </rPr>
      <t xml:space="preserve"> Single Sign-On (SSO) group.</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</si>
  <si>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"SystemConfiguration.BashShellAdministrators" group appears.</t>
    </r>
    <r>
      <rPr>
        <sz val="11"/>
        <color rgb="FF000000"/>
        <rFont val="Calibri"/>
      </rPr>
      <t xml:space="preserve">
</t>
    </r>
    <r>
      <rPr>
        <sz val="11"/>
        <color rgb="FF000000"/>
        <rFont val="Calibri"/>
      </rPr>
      <t>Click "SystemConfiguration.BashShellAdministrators".</t>
    </r>
    <r>
      <rPr>
        <sz val="11"/>
        <color rgb="FF000000"/>
        <rFont val="Calibri"/>
      </rPr>
      <t xml:space="preserve">
</t>
    </r>
    <r>
      <rPr>
        <sz val="11"/>
        <color rgb="FF000000"/>
        <rFont val="Calibri"/>
      </rPr>
      <t>Click the three vertical dots next to the name of each unauthorized account.</t>
    </r>
    <r>
      <rPr>
        <sz val="11"/>
        <color rgb="FF000000"/>
        <rFont val="Calibri"/>
      </rPr>
      <t xml:space="preserve">
</t>
    </r>
    <r>
      <rPr>
        <sz val="11"/>
        <color rgb="FF000000"/>
        <rFont val="Calibri"/>
      </rPr>
      <t>Select "Remove Member".</t>
    </r>
  </si>
  <si>
    <r>
      <rPr>
        <sz val="11"/>
        <color rgb="FF000000"/>
        <rFont val="Calibri"/>
      </rPr>
      <t>vCenter SSO integrates with PAM in the underlying Photon operating system so members of the "SystemConfiguration.BashShellAdministrators" SSO group can log on to the operating system without needing a separate account. However, even though unique SSO users log on, they are transparently using a group account named "sso-user" as far as Photon auditing is concerned. While the audit trail can still be traced back to the individual SSO user, it is a more involved process.</t>
    </r>
    <r>
      <rPr>
        <sz val="11"/>
        <color rgb="FF000000"/>
        <rFont val="Calibri"/>
      </rPr>
      <t xml:space="preserve">
</t>
    </r>
    <r>
      <rPr>
        <sz val="11"/>
        <color rgb="FF000000"/>
        <rFont val="Calibri"/>
      </rPr>
      <t>To force accountability and nonrepudiation, the SSO group "SystemConfiguration.BashShellAdministrators" must be severely restricted.</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</si>
  <si>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"SystemConfiguration.BashShellAdministrators" group appears.</t>
    </r>
    <r>
      <rPr>
        <sz val="11"/>
        <color rgb="FF000000"/>
        <rFont val="Calibri"/>
      </rPr>
      <t xml:space="preserve">
</t>
    </r>
    <r>
      <rPr>
        <sz val="11"/>
        <color rgb="FF000000"/>
        <rFont val="Calibri"/>
      </rPr>
      <t>Click "SystemConfiguration.BashShellAdministrators".</t>
    </r>
    <r>
      <rPr>
        <sz val="11"/>
        <color rgb="FF000000"/>
        <rFont val="Calibri"/>
      </rPr>
      <t xml:space="preserve">
</t>
    </r>
    <r>
      <rPr>
        <sz val="11"/>
        <color rgb="FF000000"/>
        <rFont val="Calibri"/>
      </rPr>
      <t>Review the members of the group and ensure that only authorized accounts are present.</t>
    </r>
    <r>
      <rPr>
        <sz val="11"/>
        <color rgb="FF000000"/>
        <rFont val="Calibri"/>
      </rPr>
      <t xml:space="preserve">
</t>
    </r>
    <r>
      <rPr>
        <sz val="11"/>
        <color rgb="FF000000"/>
        <rFont val="Calibri"/>
      </rPr>
      <t>Note: These accounts act as root on the Photon operating system and have the ability to severely damage vCenter, inadvertently or otherwise.</t>
    </r>
    <r>
      <rPr>
        <sz val="11"/>
        <color rgb="FF000000"/>
        <rFont val="Calibri"/>
      </rPr>
      <t xml:space="preserve">
</t>
    </r>
    <r>
      <rPr>
        <sz val="11"/>
        <color rgb="FF000000"/>
        <rFont val="Calibri"/>
      </rPr>
      <t>If there are any accounts present as members of SystemConfiguration.BashShellAdministrators that are not authorized, this is a finding.</t>
    </r>
  </si>
  <si>
    <t>V-256371</t>
  </si>
  <si>
    <r>
      <rPr>
        <sz val="11"/>
        <rFont val="Calibri"/>
      </rPr>
      <t xml:space="preserve">The vCenter Server must limit membership to the </t>
    </r>
    <r>
      <rPr>
        <sz val="11"/>
        <color rgb="FF000000"/>
        <rFont val="Calibri"/>
      </rPr>
      <t>"</t>
    </r>
    <r>
      <rPr>
        <b/>
        <sz val="11"/>
        <color rgb="FF000000"/>
        <rFont val="Calibri"/>
      </rPr>
      <t>TrustedAdmins</t>
    </r>
    <r>
      <rPr>
        <sz val="11"/>
        <color rgb="FF000000"/>
        <rFont val="Calibri"/>
      </rPr>
      <t>"</t>
    </r>
    <r>
      <rPr>
        <sz val="11"/>
        <color rgb="FF000000"/>
        <rFont val="Calibri"/>
      </rPr>
      <t xml:space="preserve"> Single Sign-On (SSO) group.</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</si>
  <si>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"TrustedAdmins" group appears.</t>
    </r>
    <r>
      <rPr>
        <sz val="11"/>
        <color rgb="FF000000"/>
        <rFont val="Calibri"/>
      </rPr>
      <t xml:space="preserve">
</t>
    </r>
    <r>
      <rPr>
        <sz val="11"/>
        <color rgb="FF000000"/>
        <rFont val="Calibri"/>
      </rPr>
      <t>Click "TrustedAdmins".</t>
    </r>
    <r>
      <rPr>
        <sz val="11"/>
        <color rgb="FF000000"/>
        <rFont val="Calibri"/>
      </rPr>
      <t xml:space="preserve">
</t>
    </r>
    <r>
      <rPr>
        <sz val="11"/>
        <color rgb="FF000000"/>
        <rFont val="Calibri"/>
      </rPr>
      <t>Click the three vertical dots next to the name of each unauthorized account.</t>
    </r>
    <r>
      <rPr>
        <sz val="11"/>
        <color rgb="FF000000"/>
        <rFont val="Calibri"/>
      </rPr>
      <t xml:space="preserve">
</t>
    </r>
    <r>
      <rPr>
        <sz val="11"/>
        <color rgb="FF000000"/>
        <rFont val="Calibri"/>
      </rPr>
      <t>Select "Remove Member".</t>
    </r>
  </si>
  <si>
    <r>
      <rPr>
        <sz val="11"/>
        <color rgb="FF000000"/>
        <rFont val="Calibri"/>
      </rPr>
      <t>The vSphere "TrustedAdmins" group grants additional rights to administer the vSphere Trust Authority feature.</t>
    </r>
    <r>
      <rPr>
        <sz val="11"/>
        <color rgb="FF000000"/>
        <rFont val="Calibri"/>
      </rPr>
      <t xml:space="preserve">
</t>
    </r>
    <r>
      <rPr>
        <sz val="11"/>
        <color rgb="FF000000"/>
        <rFont val="Calibri"/>
      </rPr>
      <t>To force accountability and nonrepudiation, the SSO group "TrustedAdmins" must be severely restricted.</t>
    </r>
  </si>
  <si>
    <r>
      <rPr>
        <sz val="11"/>
        <color rgb="FF000000"/>
        <rFont val="Calibri"/>
      </rPr>
      <t>From the vSphere Client, go to Administration &gt;&gt; Single Sign On &gt;&gt; Users and Groups &gt;&gt; Groups.</t>
    </r>
    <r>
      <rPr>
        <sz val="11"/>
        <color rgb="FF000000"/>
        <rFont val="Calibri"/>
      </rPr>
      <t xml:space="preserve">
</t>
    </r>
    <r>
      <rPr>
        <sz val="11"/>
        <color rgb="FF000000"/>
        <rFont val="Calibri"/>
      </rPr>
      <t>Click the next page arrow until the "TrustedAdmins" group appears.</t>
    </r>
    <r>
      <rPr>
        <sz val="11"/>
        <color rgb="FF000000"/>
        <rFont val="Calibri"/>
      </rPr>
      <t xml:space="preserve">
</t>
    </r>
    <r>
      <rPr>
        <sz val="11"/>
        <color rgb="FF000000"/>
        <rFont val="Calibri"/>
      </rPr>
      <t>Click "TrustedAdmins".</t>
    </r>
    <r>
      <rPr>
        <sz val="11"/>
        <color rgb="FF000000"/>
        <rFont val="Calibri"/>
      </rPr>
      <t xml:space="preserve">
</t>
    </r>
    <r>
      <rPr>
        <sz val="11"/>
        <color rgb="FF000000"/>
        <rFont val="Calibri"/>
      </rPr>
      <t>Review the members of the group and verify only authorized accounts are present.</t>
    </r>
    <r>
      <rPr>
        <sz val="11"/>
        <color rgb="FF000000"/>
        <rFont val="Calibri"/>
      </rPr>
      <t xml:space="preserve">
</t>
    </r>
    <r>
      <rPr>
        <sz val="11"/>
        <color rgb="FF000000"/>
        <rFont val="Calibri"/>
      </rPr>
      <t>Note: These accounts act as root on the Photon operating system and have the ability to severely damage vCenter, inadvertently or otherwise.</t>
    </r>
    <r>
      <rPr>
        <sz val="11"/>
        <color rgb="FF000000"/>
        <rFont val="Calibri"/>
      </rPr>
      <t xml:space="preserve">
</t>
    </r>
    <r>
      <rPr>
        <sz val="11"/>
        <color rgb="FF000000"/>
        <rFont val="Calibri"/>
      </rPr>
      <t>If any accounts are present as members of "TrustedAdmins" that are not authorized, this is a finding.</t>
    </r>
  </si>
  <si>
    <t>V-256372</t>
  </si>
  <si>
    <r>
      <rPr>
        <sz val="11"/>
        <rFont val="Calibri"/>
      </rPr>
      <t>The vCenter server configuration must be backed up on a regular basis.</t>
    </r>
  </si>
  <si>
    <r>
      <rPr>
        <sz val="11"/>
        <color rgb="FF000000"/>
        <rFont val="Calibri"/>
      </rPr>
      <t>Option 1:</t>
    </r>
    <r>
      <rPr>
        <sz val="11"/>
        <color rgb="FF000000"/>
        <rFont val="Calibri"/>
      </rPr>
      <t xml:space="preserve">
</t>
    </r>
    <r>
      <rPr>
        <sz val="11"/>
        <color rgb="FF000000"/>
        <rFont val="Calibri"/>
      </rPr>
      <t>Implement and document a VMware-supported storage/image-based backup schedule.</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To configure vCenter native backup functionality, open the VAMI by navigating to https://&lt;vCenter server&gt;:5480.</t>
    </r>
    <r>
      <rPr>
        <sz val="11"/>
        <color rgb="FF000000"/>
        <rFont val="Calibri"/>
      </rPr>
      <t xml:space="preserve">
</t>
    </r>
    <r>
      <rPr>
        <sz val="11"/>
        <color rgb="FF000000"/>
        <rFont val="Calibri"/>
      </rPr>
      <t>Log in with local operating system administrative credentials or with an SSO account that is a member of the "SystemConfiguration.BashShellAdministrator" group.</t>
    </r>
    <r>
      <rPr>
        <sz val="11"/>
        <color rgb="FF000000"/>
        <rFont val="Calibri"/>
      </rPr>
      <t xml:space="preserve">
</t>
    </r>
    <r>
      <rPr>
        <sz val="11"/>
        <color rgb="FF000000"/>
        <rFont val="Calibri"/>
      </rPr>
      <t>Select "Backup" on the left navigation pane.</t>
    </r>
    <r>
      <rPr>
        <sz val="11"/>
        <color rgb="FF000000"/>
        <rFont val="Calibri"/>
      </rPr>
      <t xml:space="preserve">
</t>
    </r>
    <r>
      <rPr>
        <sz val="11"/>
        <color rgb="FF000000"/>
        <rFont val="Calibri"/>
      </rPr>
      <t>On the resulting pane on the right, click "Configure" (or "Edit" for an existing configuration).</t>
    </r>
    <r>
      <rPr>
        <sz val="11"/>
        <color rgb="FF000000"/>
        <rFont val="Calibri"/>
      </rPr>
      <t xml:space="preserve">
</t>
    </r>
    <r>
      <rPr>
        <sz val="11"/>
        <color rgb="FF000000"/>
        <rFont val="Calibri"/>
      </rPr>
      <t>Enter site-specific information for the backup job.</t>
    </r>
    <r>
      <rPr>
        <sz val="11"/>
        <color rgb="FF000000"/>
        <rFont val="Calibri"/>
      </rPr>
      <t xml:space="preserve">
</t>
    </r>
    <r>
      <rPr>
        <sz val="11"/>
        <color rgb="FF000000"/>
        <rFont val="Calibri"/>
      </rPr>
      <t>Ensure "Schedule" is set to "Daily". Limiting the number of retained backups is recommended but not required.</t>
    </r>
    <r>
      <rPr>
        <sz val="11"/>
        <color rgb="FF000000"/>
        <rFont val="Calibri"/>
      </rPr>
      <t xml:space="preserve">
</t>
    </r>
    <r>
      <rPr>
        <sz val="11"/>
        <color rgb="FF000000"/>
        <rFont val="Calibri"/>
      </rPr>
      <t>Click "Create".</t>
    </r>
  </si>
  <si>
    <r>
      <rPr>
        <sz val="11"/>
        <color rgb="FF000000"/>
        <rFont val="Calibri"/>
      </rPr>
      <t>vCenter server is the control plane for the vSphere infrastructure and all the workloads it hosts. As such, vCenter is usually a highly critical system in its own right. Backups of vCenter can now be made at a data and configuration level versus traditional storage/image-based backups. This reduces recovery time by letting the system administrator (SA) spin up a new vCenter while simultaneously importing the backed-up data.</t>
    </r>
    <r>
      <rPr>
        <sz val="11"/>
        <color rgb="FF000000"/>
        <rFont val="Calibri"/>
      </rPr>
      <t xml:space="preserve">
</t>
    </r>
    <r>
      <rPr>
        <sz val="11"/>
        <color rgb="FF000000"/>
        <rFont val="Calibri"/>
      </rPr>
      <t>For sites that implement the Native Key Provider (NKP), introduced in 7.0 Update 2, regular vCenter backups are critical. In a recovery scenario where the virtual machine files are intact but vCenter was lost, the encrypted virtual machines will not be able to boot as their private keys were stored in vCenter after it was last backed up. When using the NKP, vCenter becomes critical to the virtual machine workloads and ceases to be just the control plane.</t>
    </r>
  </si>
  <si>
    <r>
      <rPr>
        <sz val="11"/>
        <color rgb="FF000000"/>
        <rFont val="Calibri"/>
      </rPr>
      <t>Option 1:</t>
    </r>
    <r>
      <rPr>
        <sz val="11"/>
        <color rgb="FF000000"/>
        <rFont val="Calibri"/>
      </rPr>
      <t xml:space="preserve">
</t>
    </r>
    <r>
      <rPr>
        <sz val="11"/>
        <color rgb="FF000000"/>
        <rFont val="Calibri"/>
      </rPr>
      <t>If vCenter is backed up in a traditional manner, at the storage array level, interview the SA to determine configuration and schedule.</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For vCenter native backup functionality, open the Virtual Appliance Management Interface (VAMI) by navigating to https://&lt;vCenter server&gt;:5480.</t>
    </r>
    <r>
      <rPr>
        <sz val="11"/>
        <color rgb="FF000000"/>
        <rFont val="Calibri"/>
      </rPr>
      <t xml:space="preserve">
</t>
    </r>
    <r>
      <rPr>
        <sz val="11"/>
        <color rgb="FF000000"/>
        <rFont val="Calibri"/>
      </rPr>
      <t>Log in with local operating system administrative credentials or with a Single Sign-On (SSO) account that is a member of the "SystemConfiguration.BashShellAdministrator" group.</t>
    </r>
    <r>
      <rPr>
        <sz val="11"/>
        <color rgb="FF000000"/>
        <rFont val="Calibri"/>
      </rPr>
      <t xml:space="preserve">
</t>
    </r>
    <r>
      <rPr>
        <sz val="11"/>
        <color rgb="FF000000"/>
        <rFont val="Calibri"/>
      </rPr>
      <t>Select "Backup" on the left navigation pane.</t>
    </r>
    <r>
      <rPr>
        <sz val="11"/>
        <color rgb="FF000000"/>
        <rFont val="Calibri"/>
      </rPr>
      <t xml:space="preserve">
</t>
    </r>
    <r>
      <rPr>
        <sz val="11"/>
        <color rgb="FF000000"/>
        <rFont val="Calibri"/>
      </rPr>
      <t>On the resulting pane on the right, verify the "Status" is "Enabled".</t>
    </r>
    <r>
      <rPr>
        <sz val="11"/>
        <color rgb="FF000000"/>
        <rFont val="Calibri"/>
      </rPr>
      <t xml:space="preserve">
</t>
    </r>
    <r>
      <rPr>
        <sz val="11"/>
        <color rgb="FF000000"/>
        <rFont val="Calibri"/>
      </rPr>
      <t>Click "Status" to expand the backup details.</t>
    </r>
    <r>
      <rPr>
        <sz val="11"/>
        <color rgb="FF000000"/>
        <rFont val="Calibri"/>
      </rPr>
      <t xml:space="preserve">
</t>
    </r>
    <r>
      <rPr>
        <sz val="11"/>
        <color rgb="FF000000"/>
        <rFont val="Calibri"/>
      </rPr>
      <t>If vCenter server backups are not configured and there is no other vCenter backup system, this is a finding.</t>
    </r>
    <r>
      <rPr>
        <sz val="11"/>
        <color rgb="FF000000"/>
        <rFont val="Calibri"/>
      </rPr>
      <t xml:space="preserve">
</t>
    </r>
    <r>
      <rPr>
        <sz val="11"/>
        <color rgb="FF000000"/>
        <rFont val="Calibri"/>
      </rPr>
      <t>If the backup configuration is not set to a proper, reachable location or if the schedule is anything less frequent than "Daily", this is a finding.</t>
    </r>
  </si>
  <si>
    <t>V-256373</t>
  </si>
  <si>
    <r>
      <rPr>
        <sz val="11"/>
        <rFont val="Calibri"/>
      </rPr>
      <t>vCenter task and event retention must be set to at least 30 days.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</si>
  <si>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On the "Database" tab, set the value for both "Task retention" and "Event retention" to "30" days (default) or greater, as required by the site.</t>
    </r>
    <r>
      <rPr>
        <sz val="11"/>
        <color rgb="FF000000"/>
        <rFont val="Calibri"/>
      </rPr>
      <t xml:space="preserve">
</t>
    </r>
    <r>
      <rPr>
        <sz val="11"/>
        <color rgb="FF000000"/>
        <rFont val="Calibri"/>
      </rPr>
      <t>Click "Save".</t>
    </r>
  </si>
  <si>
    <r>
      <rPr>
        <sz val="11"/>
        <color rgb="FF000000"/>
        <rFont val="Calibri"/>
      </rPr>
      <t>vCenter tasks and events contain valuable historical actions, useful in troubleshooting availability issues and for incident forensics. While vCenter events are sent to central log servers in real time, it is important that administrators have quick access to this information when needed.</t>
    </r>
    <r>
      <rPr>
        <sz val="11"/>
        <color rgb="FF000000"/>
        <rFont val="Calibri"/>
      </rPr>
      <t xml:space="preserve">
</t>
    </r>
    <r>
      <rPr>
        <sz val="11"/>
        <color rgb="FF000000"/>
        <rFont val="Calibri"/>
      </rPr>
      <t>vCenter retains 30 days of tasks and events by default, and this is sufficient for most purposes. The vCenter disk partitions are also sized with this in mind. Decreasing is not recommended for operational reasons, while increasing is not recommended unless guided by VMware support due to the partition sizing concerns.</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</si>
  <si>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Settings &gt;&gt; General.</t>
    </r>
    <r>
      <rPr>
        <sz val="11"/>
        <color rgb="FF000000"/>
        <rFont val="Calibri"/>
      </rPr>
      <t xml:space="preserve">
</t>
    </r>
    <r>
      <rPr>
        <sz val="11"/>
        <color rgb="FF000000"/>
        <rFont val="Calibri"/>
      </rPr>
      <t>Click to expand the "Database" section.</t>
    </r>
    <r>
      <rPr>
        <sz val="11"/>
        <color rgb="FF000000"/>
        <rFont val="Calibri"/>
      </rPr>
      <t xml:space="preserve">
</t>
    </r>
    <r>
      <rPr>
        <sz val="11"/>
        <color rgb="FF000000"/>
        <rFont val="Calibri"/>
      </rPr>
      <t>Note the "Task retention" and "Event retention" values.</t>
    </r>
    <r>
      <rPr>
        <sz val="11"/>
        <color rgb="FF000000"/>
        <rFont val="Calibri"/>
      </rPr>
      <t xml:space="preserve">
</t>
    </r>
    <r>
      <rPr>
        <sz val="11"/>
        <color rgb="FF000000"/>
        <rFont val="Calibri"/>
      </rPr>
      <t>If either value is configured to less than "30" days, this is a finding.</t>
    </r>
  </si>
  <si>
    <t>V-256374</t>
  </si>
  <si>
    <r>
      <rPr>
        <sz val="11"/>
        <rFont val="Calibri"/>
      </rPr>
      <t>vCenter Native Key Providers must be backed up with a strong password.</t>
    </r>
  </si>
  <si>
    <r>
      <rPr>
        <sz val="11"/>
        <color rgb="FF000000"/>
        <rFont val="Calibri"/>
      </rPr>
      <t>From the vSphere Client, go to Host and Clusters.</t>
    </r>
    <r>
      <rPr>
        <sz val="11"/>
        <color rgb="FF000000"/>
        <rFont val="Calibri"/>
      </rPr>
      <t xml:space="preserve">
</t>
    </r>
    <r>
      <rPr>
        <sz val="11"/>
        <color rgb="FF000000"/>
        <rFont val="Calibri"/>
      </rPr>
      <t>Select a vCenter Server &gt;&gt; Configure &gt;&gt; Security &gt;&gt; Key Providers.</t>
    </r>
    <r>
      <rPr>
        <sz val="11"/>
        <color rgb="FF000000"/>
        <rFont val="Calibri"/>
      </rPr>
      <t xml:space="preserve">
</t>
    </r>
    <r>
      <rPr>
        <sz val="11"/>
        <color rgb="FF000000"/>
        <rFont val="Calibri"/>
      </rPr>
      <t>Select the Native Key Provider, click "Back-up", and check the box "Protect Native Key Provider data with password".</t>
    </r>
    <r>
      <rPr>
        <sz val="11"/>
        <color rgb="FF000000"/>
        <rFont val="Calibri"/>
      </rPr>
      <t xml:space="preserve">
</t>
    </r>
    <r>
      <rPr>
        <sz val="11"/>
        <color rgb="FF000000"/>
        <rFont val="Calibri"/>
      </rPr>
      <t>Provide a strong password and click "Back up key provider".</t>
    </r>
    <r>
      <rPr>
        <sz val="11"/>
        <color rgb="FF000000"/>
        <rFont val="Calibri"/>
      </rPr>
      <t xml:space="preserve">
</t>
    </r>
    <r>
      <rPr>
        <sz val="11"/>
        <color rgb="FF000000"/>
        <rFont val="Calibri"/>
      </rPr>
      <t>Delete any previous backups that were not protected with a password.</t>
    </r>
  </si>
  <si>
    <r>
      <rPr>
        <sz val="11"/>
        <color rgb="FF000000"/>
        <rFont val="Calibri"/>
      </rPr>
      <t>The vCenter Native Key Provider feature was introduced in U2 and acts as a key provider for encryption-based capabilities, such as encrypted virtual machines without requiring an external KMS solution. When enabling this feature, a backup must be taken that is a PKCS#12 formatted file. If no password is provided during the backup process, this presents the opportunity for this to be used maliciously and compromise the environment.</t>
    </r>
  </si>
  <si>
    <r>
      <rPr>
        <sz val="11"/>
        <color rgb="FF000000"/>
        <rFont val="Calibri"/>
      </rPr>
      <t>If the vCenter Native Key Provider feature is not in use, this is not applicable.</t>
    </r>
    <r>
      <rPr>
        <sz val="11"/>
        <color rgb="FF000000"/>
        <rFont val="Calibri"/>
      </rPr>
      <t xml:space="preserve">
</t>
    </r>
    <r>
      <rPr>
        <sz val="11"/>
        <color rgb="FF000000"/>
        <rFont val="Calibri"/>
      </rPr>
      <t>Interview the system administrator and determine if a password was provided for any backups taken of the Native Key Provider.</t>
    </r>
    <r>
      <rPr>
        <sz val="11"/>
        <color rgb="FF000000"/>
        <rFont val="Calibri"/>
      </rPr>
      <t xml:space="preserve">
</t>
    </r>
    <r>
      <rPr>
        <sz val="11"/>
        <color rgb="FF000000"/>
        <rFont val="Calibri"/>
      </rPr>
      <t>If backups exist for the Native Key Provider that are not password protected, this is a finding.</t>
    </r>
  </si>
  <si>
    <t>V-256375</t>
  </si>
  <si>
    <r>
      <rPr>
        <sz val="11"/>
        <rFont val="Calibri"/>
      </rPr>
      <t>Access to the ESXi host must be limited by enabling lockdown mode.</t>
    </r>
  </si>
  <si>
    <t>ESXi</t>
  </si>
  <si>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 &gt;&gt; Lockdown Mode.</t>
    </r>
    <r>
      <rPr>
        <sz val="11"/>
        <color rgb="FF000000"/>
        <rFont val="Calibri"/>
      </rPr>
      <t xml:space="preserve">
</t>
    </r>
    <r>
      <rPr>
        <sz val="11"/>
        <color rgb="FF000000"/>
        <rFont val="Calibri"/>
      </rPr>
      <t>Click "Edit...". Select the "Normal" or "Strict" radio buttons.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$level = "lockdownNormal" OR "lockdownStrict"</t>
    </r>
    <r>
      <rPr>
        <sz val="11"/>
        <color rgb="FF000000"/>
        <rFont val="Calibri"/>
      </rPr>
      <t xml:space="preserve">
</t>
    </r>
    <r>
      <rPr>
        <sz val="11"/>
        <color rgb="FF000000"/>
        <rFont val="Calibri"/>
      </rPr>
      <t>$vmhost = Get-VMHost -Name &lt;hostname&gt;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$lockdown.ChangeLockdownMode($level)</t>
    </r>
    <r>
      <rPr>
        <sz val="11"/>
        <color rgb="FF000000"/>
        <rFont val="Calibri"/>
      </rPr>
      <t xml:space="preserve">
</t>
    </r>
    <r>
      <rPr>
        <sz val="11"/>
        <color rgb="FF000000"/>
        <rFont val="Calibri"/>
      </rPr>
      <t>Note: In strict lockdown mode, the Direct Console User Interface (DCUI) service is stopped. If the connection to vCenter Server is lost and the vSphere Client is no longer available, the ESXi host becomes inaccessible.</t>
    </r>
  </si>
  <si>
    <r>
      <rPr>
        <sz val="11"/>
        <color rgb="FF000000"/>
        <rFont val="Calibri"/>
      </rPr>
      <t xml:space="preserve">Enabling lockdown mode disables direct access to an ESXi host, requiring the host to be managed remotely from vCenter Server. This is done to ensure the roles and access controls implemented in vCenter are always enforced and users cannot bypass them by logging on to a host directly. </t>
    </r>
    <r>
      <rPr>
        <sz val="11"/>
        <color rgb="FF000000"/>
        <rFont val="Calibri"/>
      </rPr>
      <t xml:space="preserve">
</t>
    </r>
    <r>
      <rPr>
        <sz val="11"/>
        <color rgb="FF000000"/>
        <rFont val="Calibri"/>
      </rPr>
      <t>By forcing all interaction to occur through vCenter Server, the risk of someone inadvertently attaining elevated privileges or performing tasks that are not properly audited is greatly reduced.</t>
    </r>
    <r>
      <rPr>
        <sz val="11"/>
        <color rgb="FF000000"/>
        <rFont val="Calibri"/>
      </rPr>
      <t xml:space="preserve">
</t>
    </r>
    <r>
      <rPr>
        <sz val="11"/>
        <color rgb="FF000000"/>
        <rFont val="Calibri"/>
      </rPr>
      <t>Satisfies: SRG-OS-000027-VMM-000080, SRG-OS-000123-VMM-000620</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</si>
  <si>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Scroll down to "Lockdown Mode" and verify it is set to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Name,@{N="Lockdown";E={$_.Extensiondata.Config.LockdownMode}}</t>
    </r>
    <r>
      <rPr>
        <sz val="11"/>
        <color rgb="FF000000"/>
        <rFont val="Calibri"/>
      </rPr>
      <t xml:space="preserve">
</t>
    </r>
    <r>
      <rPr>
        <sz val="11"/>
        <color rgb="FF000000"/>
        <rFont val="Calibri"/>
      </rPr>
      <t>If "Lockdown Mode" is disabled, this is a finding.</t>
    </r>
  </si>
  <si>
    <t>V-256376</t>
  </si>
  <si>
    <r>
      <rPr>
        <sz val="11"/>
        <rFont val="Calibri"/>
      </rPr>
      <t>The ESXi host must verify the DCUI.Access list.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</si>
  <si>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"DCUI.Access" value and configure it to "root".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 Set-AdvancedSetting -Value "root"</t>
    </r>
  </si>
  <si>
    <r>
      <rPr>
        <sz val="11"/>
        <color rgb="FF000000"/>
        <rFont val="Calibri"/>
      </rPr>
      <t xml:space="preserve">Lockdown mode disables direct host access, requiring that administrators manage hosts from vCenter Server. However, if a host becomes isolated from vCenter, the administrator is locked out and can no longer manage the host. </t>
    </r>
    <r>
      <rPr>
        <sz val="11"/>
        <color rgb="FF000000"/>
        <rFont val="Calibri"/>
      </rPr>
      <t xml:space="preserve">
</t>
    </r>
    <r>
      <rPr>
        <sz val="11"/>
        <color rgb="FF000000"/>
        <rFont val="Calibri"/>
      </rPr>
      <t>The "DCUI.Access" advanced setting allows specified users to exit lockdown mode in such a scenario. If the Direct Console User Interface (DCUI) is running in strict lockdown mode, this setting is ineffective.</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</si>
  <si>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"DCUI.Access" value and verify only the root user is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and verify it is set to root.</t>
    </r>
    <r>
      <rPr>
        <sz val="11"/>
        <color rgb="FF000000"/>
        <rFont val="Calibri"/>
      </rPr>
      <t xml:space="preserve">
</t>
    </r>
    <r>
      <rPr>
        <sz val="11"/>
        <color rgb="FF000000"/>
        <rFont val="Calibri"/>
      </rPr>
      <t>If the "DCUI.Access" is not restricted to "root", this is a finding.</t>
    </r>
    <r>
      <rPr>
        <sz val="11"/>
        <color rgb="FF000000"/>
        <rFont val="Calibri"/>
      </rPr>
      <t xml:space="preserve">
</t>
    </r>
    <r>
      <rPr>
        <sz val="11"/>
        <color rgb="FF000000"/>
        <rFont val="Calibri"/>
      </rPr>
      <t>Note: This list is only for local user accounts and should only contain the root user.</t>
    </r>
  </si>
  <si>
    <t>V-256377</t>
  </si>
  <si>
    <r>
      <rPr>
        <sz val="11"/>
        <rFont val="Calibri"/>
      </rPr>
      <t>The ESXi host must verify the exception users list for lockdown mode.</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</si>
  <si>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"Lockdown Mode", click "Edit" and remove unnecessary users from the Exception Users list.</t>
    </r>
  </si>
  <si>
    <r>
      <rPr>
        <sz val="11"/>
        <color rgb="FF000000"/>
        <rFont val="Calibri"/>
      </rPr>
      <t xml:space="preserve">While a host is in lockdown mode (strict or normal), only users on the "Exception Users" list are allowed access. These users do not lose their permissions when the host enters lockdown mode. </t>
    </r>
    <r>
      <rPr>
        <sz val="11"/>
        <color rgb="FF000000"/>
        <rFont val="Calibri"/>
      </rPr>
      <t xml:space="preserve">
</t>
    </r>
    <r>
      <rPr>
        <sz val="11"/>
        <color rgb="FF000000"/>
        <rFont val="Calibri"/>
      </rPr>
      <t>The organization may want to add service accounts such as a backup agent to the Exception Users list. Verify the list of users exempted from losing permissions is legitimate and as needed per the environment. Adding unnecessary users to the exception list defeats the purpose of lockdown mode.</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</si>
  <si>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"Lockdown Mode", review the Exception Users list.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script:</t>
    </r>
    <r>
      <rPr>
        <sz val="11"/>
        <color rgb="FF000000"/>
        <rFont val="Calibri"/>
      </rPr>
      <t xml:space="preserve">
</t>
    </r>
    <r>
      <rPr>
        <sz val="11"/>
        <color rgb="FF000000"/>
        <rFont val="Calibri"/>
      </rPr>
      <t>$vmhost = Get-VMHost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$lockdown.QueryLockdownExceptions()</t>
    </r>
    <r>
      <rPr>
        <sz val="11"/>
        <color rgb="FF000000"/>
        <rFont val="Calibri"/>
      </rPr>
      <t xml:space="preserve">
</t>
    </r>
    <r>
      <rPr>
        <sz val="11"/>
        <color rgb="FF000000"/>
        <rFont val="Calibri"/>
      </rPr>
      <t>If the Exception Users list contains accounts that do not require special permissions, this is a finding.</t>
    </r>
    <r>
      <rPr>
        <sz val="11"/>
        <color rgb="FF000000"/>
        <rFont val="Calibri"/>
      </rPr>
      <t xml:space="preserve">
</t>
    </r>
    <r>
      <rPr>
        <sz val="11"/>
        <color rgb="FF000000"/>
        <rFont val="Calibri"/>
      </rPr>
      <t>Note: The Exception Users list is empty by default and should remain that way except under site-specific circumstances.</t>
    </r>
  </si>
  <si>
    <t>V-256378</t>
  </si>
  <si>
    <r>
      <rPr>
        <sz val="11"/>
        <rFont val="Calibri"/>
      </rPr>
      <t>Remote logging for ESXi hosts must be configured.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</si>
  <si>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"Syslog.global.logHost" value and configure it to a site-specific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 | Set-AdvancedSetting -Value "&lt;syslog server hostname&gt;"</t>
    </r>
  </si>
  <si>
    <r>
      <rPr>
        <sz val="11"/>
        <color rgb="FF000000"/>
        <rFont val="Calibri"/>
      </rPr>
      <t xml:space="preserve">Remote logging to a central log host provides a secure, centralized store for ESXi logs. By gathering host log files onto a central host, it can more easily monitor all hosts with a single tool. It can also do aggregate analysis and searching to look for such things as coordinated attacks on multiple hosts. </t>
    </r>
    <r>
      <rPr>
        <sz val="11"/>
        <color rgb="FF000000"/>
        <rFont val="Calibri"/>
      </rPr>
      <t xml:space="preserve">
</t>
    </r>
    <r>
      <rPr>
        <sz val="11"/>
        <color rgb="FF000000"/>
        <rFont val="Calibri"/>
      </rPr>
      <t>Logging to a secure, centralized log server also helps prevent log tampering and provides a long-term audit record.</t>
    </r>
    <r>
      <rPr>
        <sz val="11"/>
        <color rgb="FF000000"/>
        <rFont val="Calibri"/>
      </rPr>
      <t xml:space="preserve">
</t>
    </r>
    <r>
      <rPr>
        <sz val="11"/>
        <color rgb="FF000000"/>
        <rFont val="Calibri"/>
      </rPr>
      <t>Satisfies: SRG-OS-000032-VMM-000130, SRG-OS-000342-VMM-001230, SRG-OS-000479-VMM-001990, SRG-OS-000059-VMM-000280, SRG-OS-000058-VMM-000270, SRG-OS-000051-VMM-000230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</si>
  <si>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"Syslog.global.logHost" value and verify it is set to a site-specific syslog server.</t>
    </r>
    <r>
      <rPr>
        <sz val="11"/>
        <color rgb="FF000000"/>
        <rFont val="Calibri"/>
      </rPr>
      <t xml:space="preserve">
</t>
    </r>
    <r>
      <rPr>
        <sz val="11"/>
        <color rgb="FF000000"/>
        <rFont val="Calibri"/>
      </rPr>
      <t>Follow the conventions shown below:</t>
    </r>
    <r>
      <rPr>
        <sz val="11"/>
        <color rgb="FF000000"/>
        <rFont val="Calibri"/>
      </rPr>
      <t xml:space="preserve">
</t>
    </r>
    <r>
      <rPr>
        <sz val="11"/>
        <color rgb="FF000000"/>
        <rFont val="Calibri"/>
      </rPr>
      <t>udp://&lt;IP/FQDN&gt;:514</t>
    </r>
    <r>
      <rPr>
        <sz val="11"/>
        <color rgb="FF000000"/>
        <rFont val="Calibri"/>
      </rPr>
      <t xml:space="preserve">
</t>
    </r>
    <r>
      <rPr>
        <sz val="11"/>
        <color rgb="FF000000"/>
        <rFont val="Calibri"/>
      </rPr>
      <t>tcp://&lt;IP/FQDN&gt;:514</t>
    </r>
    <r>
      <rPr>
        <sz val="11"/>
        <color rgb="FF000000"/>
        <rFont val="Calibri"/>
      </rPr>
      <t xml:space="preserve">
</t>
    </r>
    <r>
      <rPr>
        <sz val="11"/>
        <color rgb="FF000000"/>
        <rFont val="Calibri"/>
      </rPr>
      <t>ssl://&lt;IP/FQDN&gt;:1514</t>
    </r>
    <r>
      <rPr>
        <sz val="11"/>
        <color rgb="FF000000"/>
        <rFont val="Calibri"/>
      </rPr>
      <t xml:space="preserve">
</t>
    </r>
    <r>
      <rPr>
        <sz val="11"/>
        <color rgb="FF000000"/>
        <rFont val="Calibri"/>
      </rPr>
      <t>Multiple servers can be specified when separated by commas.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t>
    </r>
    <r>
      <rPr>
        <sz val="11"/>
        <color rgb="FF000000"/>
        <rFont val="Calibri"/>
      </rPr>
      <t xml:space="preserve">
</t>
    </r>
    <r>
      <rPr>
        <sz val="11"/>
        <color rgb="FF000000"/>
        <rFont val="Calibri"/>
      </rPr>
      <t>If the "Syslog.global.logHost" setting is not set to a valid, site-specific syslog server, this is a finding.</t>
    </r>
  </si>
  <si>
    <t>V-256379</t>
  </si>
  <si>
    <r>
      <rPr>
        <sz val="11"/>
        <rFont val="Calibri"/>
      </rPr>
      <t>The ESXi host must enforce the limit of three consecutive invalid logon attempts by a user.</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</si>
  <si>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"Security.AccountLockFailures" value and configure it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 Set-AdvancedSetting -Value 3</t>
    </r>
  </si>
  <si>
    <r>
      <rPr>
        <sz val="11"/>
        <color rgb="FF000000"/>
        <rFont val="Calibri"/>
      </rPr>
      <t>By limiting the number of failed logon attempts, the risk of unauthorized access via user password guessing, otherwise known as brute forcing, is reduced. Once the configured number of attempts is reached, the account is locked by the ESXi host.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</si>
  <si>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"Security.AccountLockFailures" value and verify it is set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t>
    </r>
    <r>
      <rPr>
        <sz val="11"/>
        <color rgb="FF000000"/>
        <rFont val="Calibri"/>
      </rPr>
      <t xml:space="preserve">
</t>
    </r>
    <r>
      <rPr>
        <sz val="11"/>
        <color rgb="FF000000"/>
        <rFont val="Calibri"/>
      </rPr>
      <t>If the "Security.AccountLockFailures" setting is set to a value other than "3", this is a finding.</t>
    </r>
  </si>
  <si>
    <t>V-256380</t>
  </si>
  <si>
    <r>
      <rPr>
        <sz val="11"/>
        <rFont val="Calibri"/>
      </rPr>
      <t>The ESXi host must enforce an unlock timeout of 15 minutes after a user account is locked out.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</si>
  <si>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"Security.AccountUnlockTime"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 | Set-AdvancedSetting -Value 900</t>
    </r>
  </si>
  <si>
    <r>
      <rPr>
        <sz val="11"/>
        <color rgb="FF000000"/>
        <rFont val="Calibri"/>
      </rPr>
      <t>By enforcing a reasonable unlock timeout after multiple failed logon attempts, the risk of unauthorized access via user password guessing, otherwise known as brute forcing, is reduced. Users must wait for the timeout period to elapse before subsequent logon attempts are allowed.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</si>
  <si>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"Security.AccountUnlockTime" value and verify it is set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t>
    </r>
    <r>
      <rPr>
        <sz val="11"/>
        <color rgb="FF000000"/>
        <rFont val="Calibri"/>
      </rPr>
      <t xml:space="preserve">
</t>
    </r>
    <r>
      <rPr>
        <sz val="11"/>
        <color rgb="FF000000"/>
        <rFont val="Calibri"/>
      </rPr>
      <t>If the "Security.AccountUnlockTime" setting is set to a value other than "900", this is a finding.</t>
    </r>
  </si>
  <si>
    <t>V-256381</t>
  </si>
  <si>
    <r>
      <rPr>
        <sz val="11"/>
        <rFont val="Calibri"/>
      </rPr>
      <t>The ESXi host must display the Standard Mandatory DOD Notice and Consent Banner before granting access to the system via the Direct Console User Interface (DCUI).</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</si>
  <si>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 Click "Edit".</t>
    </r>
    <r>
      <rPr>
        <sz val="11"/>
        <color rgb="FF000000"/>
        <rFont val="Calibri"/>
      </rPr>
      <t xml:space="preserve">
</t>
    </r>
    <r>
      <rPr>
        <sz val="11"/>
        <color rgb="FF000000"/>
        <rFont val="Calibri"/>
      </rPr>
      <t>Select the "Annotations.WelcomeMessage" value and set it to the following. Click "OK".</t>
    </r>
    <r>
      <rPr>
        <sz val="11"/>
        <color rgb="FF000000"/>
        <rFont val="Calibri"/>
      </rPr>
      <t xml:space="preserve">
</t>
    </r>
    <r>
      <rPr>
        <sz val="11"/>
        <color rgb="FF000000"/>
        <rFont val="Calibri"/>
      </rPr>
      <t>{bgcolor:black} {/color}{align:left}{bgcolor:black}{color:yellow}{hostname} , {ip}{/color}{/bgcolor}{/align}\n{bgcolor:black} {/color}{align:left}{bgcolor:black}{color:yellow}{esxproduct} {esxversion}{/color}{/bgcolor}{/align}\n{bgcolor:black} {/color}{align:left}{bgcolor:black}{color:yellow}{memory} RAM{/color}{/bgcolor}{/align}\n{bgcolor:black} {/color}{align:left}{bgcolor:black}{color:white}        {/color}{/bgcolor}{/align}\n{bgcolor:black} {/color}{align:left}{bgcolor:yellow}{color:black}                                                                                                                          {/color}{/bgcolor}{/align}\n{bgcolor:black} {/color}{align:left}{bgcolor:yellow}{color:black}  You are accessing a U.S. Government (USG) Information System (IS) that is provided for USG-authorized use only. By      {/color}{/bgcolor}{/align}\n{bgcolor:black} {/color}{align:left}{bgcolor:yellow}{color:black}  using this IS (which includes any device attached to this IS), you consent to the following conditions:                 {/color}{/bgcolor}{/align}\n{bgcolor:black} {/color}{align:left}{bgcolor:yellow}{color:black}                                                                                                                          {/color}{/bgcolor}{/align}\n{bgcolor:black} {/color}{align:left}{bgcolor:yellow}{color:black}  -       The USG routinely intercepts and monitors communications on this IS for purposes including, but not limited     {/color}{/bgcolor}{/align}\n{bgcolor:black} {/color}{align:left}{bgcolor:yellow}{color:black}          to, penetration testing, COMSEC monitoring, network operations and defense, personnel misconduct (PM), law      {/color}{/bgcolor}{/align}\n{bgcolor:black} {/color}{align:left}{bgcolor:yellow}{color:black}          enforcement (LE), and counterintelligence (CI) investigations.                                                  {/color}{/bgcolor}{/align}\n{bgcolor:black} {/color}{align:left}{bgcolor:yellow}{color:black}                                                                                                                          {/color}{/bgcolor}{/align}\n{bgcolor:black} {/color}{align:left}{bgcolor:yellow}{color:black}  -       At any time, the USG may inspect and seize data stored on this IS.                                              {/color}{/bgcolor}{/align}\n{bgcolor:black} {/color}{align:left}{bgcolor:yellow}{color:black}                                                                                                                          {/color}{/bgcolor}{/align}\n{bgcolor:black} {/color}{align:left}{bgcolor:yellow}{color:black}  -       Communications using, or data stored on, this IS are not private, are subject to routine monitoring,            {/color}{/bgcolor}{/align}\n{bgcolor:black} {/color}{align:left}{bgcolor:yellow}{color:black}          interception, and search, and may be disclosed or used for any USG-authorized purpose.                          {/color}{/bgcolor}{/align}\n{bgcolor:black} {/color}{align:left}{bgcolor:yellow}{color:black}                                                                                                                          {/color}{/bgcolor}{/align}\n{bgcolor:black} {/color}{align:left}{bgcolor:yellow}{color:black}  -       This IS includes security measures (e.g., authentication and access controls) to protect USG interests--not     {/color}{/bgcolor}{/align}\n{bgcolor:black} {/color}{align:left}{bgcolor:yellow}{color:black}          for your personal benefit or privacy.                                                                           {/color}{/bgcolor}{/align}\n{bgcolor:black} {/color}{align:left}{bgcolor:yellow}{color:black}                                                                                                                          {/color}{/bgcolor}{/align}\n{bgcolor:black} {/color}{align:left}{bgcolor:yellow}{color:black}  -       Notwithstanding the above, using this IS does not constitute consent to PM, LE or CI investigative searching    {/color}{/bgcolor}{/align}\n{bgcolor:black} {/color}{align:left}{bgcolor:yellow}{color:black}          or monitoring of the content of privileged communications, or work product, related to personal representation  {/color}{/bgcolor}{/align}\n{bgcolor:black} {/color}{align:left}{bgcolor:yellow}{color:black}          or services by attorneys, psychotherapists, or clergy, and their assistants. Such communications and work       {/color}{/bgcolor}{/align}\n{bgcolor:black} {/color}{align:left}{bgcolor:yellow}{color:black}          product are private and confidential. See User Agreement for details.                                           {/color}{/bgcolor}{/align}\n{bgcolor:black} {/color}{align:left}{bgcolor:yellow}{color:black}                                                                                                                          {/color}{/bgcolor}{/align}\n{bgcolor:black}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{/color}{align:left}{bgcolor:dark-grey}{color:white}  &lt;F2&gt; Accept Conditions and Customize System / View Logs{/align}{align:right}&lt;F12&gt; Accept Conditions and Shut Down/Restart  {bgcolor:black} {/color}{/color}{/bgcolor}{/align}\n{bgcolor:black} {/color}{bgcolor:dark-grey}{color:black}                                                                                                                          {/color}{/bgcolor}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 | Set-AdvancedSetting -Value "&lt;Banner text above&gt;"</t>
    </r>
  </si>
  <si>
    <r>
      <rPr>
        <sz val="11"/>
        <color rgb="FF000000"/>
        <rFont val="Calibri"/>
      </rPr>
      <t>Failure to display the DOD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SRG-OS-000023-VMM-000060, SRG-OS-000024-VMM-000070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</si>
  <si>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"Annotations.WelcomeMessage" value and verify it contains the DOD logon banner below.</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t>
    </r>
    <r>
      <rPr>
        <sz val="11"/>
        <color rgb="FF000000"/>
        <rFont val="Calibri"/>
      </rPr>
      <t xml:space="preserve">
</t>
    </r>
    <r>
      <rPr>
        <sz val="11"/>
        <color rgb="FF000000"/>
        <rFont val="Calibri"/>
      </rPr>
      <t>Banner:</t>
    </r>
    <r>
      <rPr>
        <sz val="11"/>
        <color rgb="FF000000"/>
        <rFont val="Calibri"/>
      </rPr>
      <t xml:space="preserve">
</t>
    </r>
    <r>
      <rPr>
        <sz val="11"/>
        <color rgb="FF000000"/>
        <rFont val="Calibri"/>
      </rPr>
      <t>{bgcolor:black} {/color}{align:left}{bgcolor:black}{color:yellow}{hostname} , {ip}{/color}{/bgcolor}{/align}\n{bgcolor:black} {/color}{align:left}{bgcolor:black}{color:yellow}{esxproduct} {esxversion}{/color}{/bgcolor}{/align}\n{bgcolor:black} {/color}{align:left}{bgcolor:black}{color:yellow}{memory} RAM{/color}{/bgcolor}{/align}\n{bgcolor:black} {/color}{align:left}{bgcolor:black}{color:white}        {/color}{/bgcolor}{/align}\n{bgcolor:black} {/color}{align:left}{bgcolor:yellow}{color:black}                                                                                                                          {/color}{/bgcolor}{/align}\n{bgcolor:black} {/color}{align:left}{bgcolor:yellow}{color:black}  You are accessing a U.S. Government (USG) Information System (IS) that is provided for USG-authorized use only. By      {/color}{/bgcolor}{/align}\n{bgcolor:black} {/color}{align:left}{bgcolor:yellow}{color:black}  using this IS (which includes any device attached to this IS), you consent to the following conditions:                 {/color}{/bgcolor}{/align}\n{bgcolor:black} {/color}{align:left}{bgcolor:yellow}{color:black}                                                                                                                          {/color}{/bgcolor}{/align}\n{bgcolor:black} {/color}{align:left}{bgcolor:yellow}{color:black}  -       The USG routinely intercepts and monitors communications on this IS for purposes including, but not limited     {/color}{/bgcolor}{/align}\n{bgcolor:black} {/color}{align:left}{bgcolor:yellow}{color:black}          to, penetration testing, COMSEC monitoring, network operations and defense, personnel misconduct (PM), law      {/color}{/bgcolor}{/align}\n{bgcolor:black} {/color}{align:left}{bgcolor:yellow}{color:black}          enforcement (LE), and counterintelligence (CI) investigations.                                                  {/color}{/bgcolor}{/align}\n{bgcolor:black} {/color}{align:left}{bgcolor:yellow}{color:black}                                                                                                                          {/color}{/bgcolor}{/align}\n{bgcolor:black} {/color}{align:left}{bgcolor:yellow}{color:black}  -       At any time, the USG may inspect and seize data stored on this IS.                                              {/color}{/bgcolor}{/align}\n{bgcolor:black} {/color}{align:left}{bgcolor:yellow}{color:black}                                                                                                                          {/color}{/bgcolor}{/align}\n{bgcolor:black} {/color}{align:left}{bgcolor:yellow}{color:black}  -       Communications using, or data stored on, this IS are not private, are subject to routine monitoring,            {/color}{/bgcolor}{/align}\n{bgcolor:black} {/color}{align:left}{bgcolor:yellow}{color:black}          interception, and search, and may be disclosed or used for any USG-authorized purpose.                          {/color}{/bgcolor}{/align}\n{bgcolor:black} {/color}{align:left}{bgcolor:yellow}{color:black}                                                                                                                          {/color}{/bgcolor}{/align}\n{bgcolor:black} {/color}{align:left}{bgcolor:yellow}{color:black}  -       This IS includes security measures (e.g., authentication and access controls) to protect USG interests--not     {/color}{/bgcolor}{/align}\n{bgcolor:black} {/color}{align:left}{bgcolor:yellow}{color:black}          for your personal benefit or privacy.                                                                           {/color}{/bgcolor}{/align}\n{bgcolor:black} {/color}{align:left}{bgcolor:yellow}{color:black}                                                                                                                          {/color}{/bgcolor}{/align}\n{bgcolor:black} {/color}{align:left}{bgcolor:yellow}{color:black}  -       Notwithstanding the above, using this IS does not constitute consent to PM, LE or CI investigative searching    {/color}{/bgcolor}{/align}\n{bgcolor:black} {/color}{align:left}{bgcolor:yellow}{color:black}          or monitoring of the content of privileged communications, or work product, related to personal representation  {/color}{/bgcolor}{/align}\n{bgcolor:black} {/color}{align:left}{bgcolor:yellow}{color:black}          or services by attorneys, psychotherapists, or clergy, and their assistants. Such communications and work       {/color}{/bgcolor}{/align}\n{bgcolor:black} {/color}{align:left}{bgcolor:yellow}{color:black}          product are private and confidential. See User Agreement for details.                                           {/color}{/bgcolor}{/align}\n{bgcolor:black} {/color}{align:left}{bgcolor:yellow}{color:black}                                                                                                                          {/color}{/bgcolor}{/align}\n{bgcolor:black}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{/color}{bgcolor:dark-grey}{color:black}                                                                                                                          {/color}{/bgcolor}\n{bgcolor:black} {/color}{align:left}{bgcolor:dark-grey}{color:white}  &lt;F2&gt; Accept Conditions and Customize System / View Logs{/align}{align:right}&lt;F12&gt; Accept Conditions and Shut Down/Restart  {bgcolor:black} {/color}{/color}{/bgcolor}{/align}\n{bgcolor:black} {/color}{bgcolor:dark-grey}{color:black}                                                                                                                          {/color}{/bgcolor}</t>
    </r>
    <r>
      <rPr>
        <sz val="11"/>
        <color rgb="FF000000"/>
        <rFont val="Calibri"/>
      </rPr>
      <t xml:space="preserve">
</t>
    </r>
    <r>
      <rPr>
        <sz val="11"/>
        <color rgb="FF000000"/>
        <rFont val="Calibri"/>
      </rPr>
      <t>If the "Annotations.WelcomeMessage" setting is not set to the specified banner, this is a finding.</t>
    </r>
  </si>
  <si>
    <t>V-256382</t>
  </si>
  <si>
    <r>
      <rPr>
        <sz val="11"/>
        <rFont val="Calibri"/>
      </rPr>
      <t>The ESXi host must display the Standard Mandatory DOD Notice and Consent Banner before granting access to the system via Secure Shell (SSH).</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</si>
  <si>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"Config.Etc.issue" value and set it to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 | Set-AdvancedSetting -Value "&lt;insert logon banner&gt;"</t>
    </r>
  </si>
  <si>
    <r>
      <rPr>
        <sz val="11"/>
        <color rgb="FF000000"/>
        <rFont val="Calibri"/>
      </rPr>
      <t>Failure to display the DOD logon banner prior to a logon attempt will negate legal proceedings resulting from unauthorized access to system resources.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</si>
  <si>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"Config.Etc.issue" value and verify it is set to the DOD logon banner below.</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t>
    </r>
    <r>
      <rPr>
        <sz val="11"/>
        <color rgb="FF000000"/>
        <rFont val="Calibri"/>
      </rPr>
      <t xml:space="preserve">
</t>
    </r>
    <r>
      <rPr>
        <sz val="11"/>
        <color rgb="FF000000"/>
        <rFont val="Calibri"/>
      </rPr>
      <t>If the "Config.Etc.issue" setting (/etc/issue file) does not contain the logon banner exactly as shown below, this is a finding.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</si>
  <si>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V-256383</t>
  </si>
  <si>
    <r>
      <rPr>
        <sz val="11"/>
        <rFont val="Calibri"/>
      </rPr>
      <t>The ESXi host SSH daemon must be configured with the DOD logon banner.</t>
    </r>
  </si>
  <si>
    <r>
      <rPr>
        <sz val="11"/>
        <color rgb="FF000000"/>
        <rFont val="Calibri"/>
      </rPr>
      <t>From an ESXi shell, add or correct the following line in "/etc/ssh/sshd_config":</t>
    </r>
    <r>
      <rPr>
        <sz val="11"/>
        <color rgb="FF000000"/>
        <rFont val="Calibri"/>
      </rPr>
      <t xml:space="preserve">
</t>
    </r>
    <r>
      <rPr>
        <sz val="11"/>
        <color rgb="FF000000"/>
        <rFont val="Calibri"/>
      </rPr>
      <t>Banner /etc/issue</t>
    </r>
  </si>
  <si>
    <r>
      <rPr>
        <sz val="11"/>
        <color rgb="FF000000"/>
        <rFont val="Calibri"/>
      </rPr>
      <t>The warning message reinforces policy awareness during the logon process and facilitates possible legal action against attackers. Alternatively, systems whose ownership should not be obvious should ensure use of a banner that does not provide easy attribution.</t>
    </r>
  </si>
  <si>
    <r>
      <rPr>
        <sz val="11"/>
        <color rgb="FF000000"/>
        <rFont val="Calibri"/>
      </rPr>
      <t>From an ESXi shell, run the following command:</t>
    </r>
    <r>
      <rPr>
        <sz val="11"/>
        <color rgb="FF000000"/>
        <rFont val="Calibri"/>
      </rPr>
      <t xml:space="preserve">
</t>
    </r>
    <r>
      <rPr>
        <sz val="11"/>
        <color rgb="FF000000"/>
        <rFont val="Calibri"/>
      </rPr>
      <t># /usr/lib/vmware/openssh/bin/sshd -T|grep banner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If the output does not match the expected result, this is a finding.</t>
    </r>
  </si>
  <si>
    <t>V-256384</t>
  </si>
  <si>
    <r>
      <rPr>
        <sz val="11"/>
        <rFont val="Calibri"/>
      </rPr>
      <t>The ESXi host Secure Shell (SSH) daemon must use FIPS 140-2 validated cryptographic modules to protect the confidentiality of remote access sessions.</t>
    </r>
  </si>
  <si>
    <r>
      <rPr>
        <sz val="11"/>
        <color rgb="FF000000"/>
        <rFont val="Calibri"/>
      </rPr>
      <t>From an ESXi shell, run the following command:</t>
    </r>
    <r>
      <rPr>
        <sz val="11"/>
        <color rgb="FF000000"/>
        <rFont val="Calibri"/>
      </rPr>
      <t xml:space="preserve">
</t>
    </r>
    <r>
      <rPr>
        <sz val="11"/>
        <color rgb="FF000000"/>
        <rFont val="Calibri"/>
      </rPr>
      <t># esxcli system security fips140 ssh set -e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$esxcli.system.security.fips140.ssh.set.CreateArgs()</t>
    </r>
    <r>
      <rPr>
        <sz val="11"/>
        <color rgb="FF000000"/>
        <rFont val="Calibri"/>
      </rPr>
      <t xml:space="preserve">
</t>
    </r>
    <r>
      <rPr>
        <sz val="11"/>
        <color rgb="FF000000"/>
        <rFont val="Calibri"/>
      </rPr>
      <t>$arguments.enable = $true</t>
    </r>
    <r>
      <rPr>
        <sz val="11"/>
        <color rgb="FF000000"/>
        <rFont val="Calibri"/>
      </rPr>
      <t xml:space="preserve">
</t>
    </r>
    <r>
      <rPr>
        <sz val="11"/>
        <color rgb="FF000000"/>
        <rFont val="Calibri"/>
      </rPr>
      <t>$esxcli.system.security.fips140.ssh.set.Invoke($arguments)</t>
    </r>
  </si>
  <si>
    <r>
      <rPr>
        <sz val="11"/>
        <color rgb="FF000000"/>
        <rFont val="Calibri"/>
      </rPr>
      <t>OpenSSH on the ESXi host ships with a FIPS 140-2 validated cryptographic module that is enabled by default. For backward compatibility reasons, this can be disabled so this setting can be audited and corrected if necessary.</t>
    </r>
  </si>
  <si>
    <r>
      <rPr>
        <sz val="11"/>
        <color rgb="FF000000"/>
        <rFont val="Calibri"/>
      </rPr>
      <t>From an ESXi shell, run the following command:</t>
    </r>
    <r>
      <rPr>
        <sz val="11"/>
        <color rgb="FF000000"/>
        <rFont val="Calibri"/>
      </rPr>
      <t xml:space="preserve">
</t>
    </r>
    <r>
      <rPr>
        <sz val="11"/>
        <color rgb="FF000000"/>
        <rFont val="Calibri"/>
      </rPr>
      <t># esxcli system security fips140 ssh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$esxcli.system.security.fips140.ssh.get.invoke()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Enabled: true</t>
    </r>
    <r>
      <rPr>
        <sz val="11"/>
        <color rgb="FF000000"/>
        <rFont val="Calibri"/>
      </rPr>
      <t xml:space="preserve">
</t>
    </r>
    <r>
      <rPr>
        <sz val="11"/>
        <color rgb="FF000000"/>
        <rFont val="Calibri"/>
      </rPr>
      <t>If the output does not match the expected result, this is a finding.</t>
    </r>
  </si>
  <si>
    <t>V-256385</t>
  </si>
  <si>
    <r>
      <rPr>
        <sz val="11"/>
        <rFont val="Calibri"/>
      </rPr>
      <t xml:space="preserve">The ESXi host Secure Shell (SSH) daemon must ignore </t>
    </r>
    <r>
      <rPr>
        <sz val="11"/>
        <color rgb="FF000000"/>
        <rFont val="Calibri"/>
      </rPr>
      <t>"</t>
    </r>
    <r>
      <rPr>
        <b/>
        <sz val="11"/>
        <color rgb="FF000000"/>
        <rFont val="Calibri"/>
      </rPr>
      <t>.rhosts</t>
    </r>
    <r>
      <rPr>
        <sz val="11"/>
        <color rgb="FF000000"/>
        <rFont val="Calibri"/>
      </rPr>
      <t>"</t>
    </r>
    <r>
      <rPr>
        <sz val="11"/>
        <color rgb="FF000000"/>
        <rFont val="Calibri"/>
      </rPr>
      <t xml:space="preserve"> files.</t>
    </r>
  </si>
  <si>
    <r>
      <rPr>
        <sz val="11"/>
        <color rgb="FF000000"/>
        <rFont val="Calibri"/>
      </rPr>
      <t>From an ESXi shell, add or correct the following line in "/etc/ssh/sshd_config":</t>
    </r>
    <r>
      <rPr>
        <sz val="11"/>
        <color rgb="FF000000"/>
        <rFont val="Calibri"/>
      </rPr>
      <t xml:space="preserve">
</t>
    </r>
    <r>
      <rPr>
        <sz val="11"/>
        <color rgb="FF000000"/>
        <rFont val="Calibri"/>
      </rPr>
      <t>IgnoreRhosts yes</t>
    </r>
  </si>
  <si>
    <r>
      <rPr>
        <sz val="11"/>
        <color rgb="FF000000"/>
        <rFont val="Calibri"/>
      </rPr>
      <t>SSH trust relationships mean a compromise on one host can allow an attacker to move trivially to other hosts. SSH can emulate the behavior of the obsolete "rsh" command in allowing users to enable insecure access to their accounts via ".rhosts" files.</t>
    </r>
  </si>
  <si>
    <r>
      <rPr>
        <sz val="11"/>
        <color rgb="FF000000"/>
        <rFont val="Calibri"/>
      </rPr>
      <t>From an ESXi shell, run the following command:</t>
    </r>
    <r>
      <rPr>
        <sz val="11"/>
        <color rgb="FF000000"/>
        <rFont val="Calibri"/>
      </rPr>
      <t xml:space="preserve">
</t>
    </r>
    <r>
      <rPr>
        <sz val="11"/>
        <color rgb="FF000000"/>
        <rFont val="Calibri"/>
      </rPr>
      <t># /usr/lib/vmware/openssh/bin/sshd -T|grep ignorerhosts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output does not match the expected result, this is a finding.</t>
    </r>
  </si>
  <si>
    <t>V-256386</t>
  </si>
  <si>
    <r>
      <rPr>
        <sz val="11"/>
        <rFont val="Calibri"/>
      </rPr>
      <t>The ESXi host Secure Shell (SSH) daemon must not allow host-based authentication.</t>
    </r>
  </si>
  <si>
    <r>
      <rPr>
        <sz val="11"/>
        <color rgb="FF000000"/>
        <rFont val="Calibri"/>
      </rPr>
      <t>From an ESXi shell, add or correct the following line in "/etc/ssh/sshd_config":</t>
    </r>
    <r>
      <rPr>
        <sz val="11"/>
        <color rgb="FF000000"/>
        <rFont val="Calibri"/>
      </rPr>
      <t xml:space="preserve">
</t>
    </r>
    <r>
      <rPr>
        <sz val="11"/>
        <color rgb="FF000000"/>
        <rFont val="Calibri"/>
      </rPr>
      <t>HostbasedAuthentication no</t>
    </r>
  </si>
  <si>
    <r>
      <rPr>
        <sz val="11"/>
        <color rgb="FF000000"/>
        <rFont val="Calibri"/>
      </rPr>
      <t>SSH trust relationships mean a compromise on one host can allow an attacker to move trivially to other hosts. SSH's cryptographic host-based authentication is more secure than ".rhosts" authentication because hosts are cryptographically authenticated. However, it is not recommended that hosts unilaterally trust one another, even within an organization.</t>
    </r>
  </si>
  <si>
    <r>
      <rPr>
        <sz val="11"/>
        <color rgb="FF000000"/>
        <rFont val="Calibri"/>
      </rPr>
      <t>From an ESXi shell, run the following command:</t>
    </r>
    <r>
      <rPr>
        <sz val="11"/>
        <color rgb="FF000000"/>
        <rFont val="Calibri"/>
      </rPr>
      <t xml:space="preserve">
</t>
    </r>
    <r>
      <rPr>
        <sz val="11"/>
        <color rgb="FF000000"/>
        <rFont val="Calibri"/>
      </rPr>
      <t># /usr/lib/vmware/openssh/bin/sshd -T|grep hostbasedauthentication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output does not match the expected result, this is a finding.</t>
    </r>
  </si>
  <si>
    <t>V-256387</t>
  </si>
  <si>
    <r>
      <rPr>
        <sz val="11"/>
        <rFont val="Calibri"/>
      </rPr>
      <t>The ESXi host Secure Shell (SSH) daemon must not allow authentication using an empty password.</t>
    </r>
  </si>
  <si>
    <r>
      <rPr>
        <sz val="11"/>
        <color rgb="FF000000"/>
        <rFont val="Calibri"/>
      </rPr>
      <t>From an ESXi shell, add or correct the following line in "/etc/ssh/sshd_config":</t>
    </r>
    <r>
      <rPr>
        <sz val="11"/>
        <color rgb="FF000000"/>
        <rFont val="Calibri"/>
      </rPr>
      <t xml:space="preserve">
</t>
    </r>
    <r>
      <rPr>
        <sz val="11"/>
        <color rgb="FF000000"/>
        <rFont val="Calibri"/>
      </rPr>
      <t>PermitEmptyPasswords no</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</si>
  <si>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</si>
  <si>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From an ESXi shell, run the following command:</t>
    </r>
    <r>
      <rPr>
        <sz val="11"/>
        <color rgb="FF000000"/>
        <rFont val="Calibri"/>
      </rPr>
      <t xml:space="preserve">
</t>
    </r>
    <r>
      <rPr>
        <sz val="11"/>
        <color rgb="FF000000"/>
        <rFont val="Calibri"/>
      </rPr>
      <t># /usr/lib/vmware/openssh/bin/sshd -T|grep permitemptypasswords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the output does not match the expected result, this is a finding.</t>
    </r>
  </si>
  <si>
    <t>V-256388</t>
  </si>
  <si>
    <r>
      <rPr>
        <sz val="11"/>
        <rFont val="Calibri"/>
      </rPr>
      <t>The ESXi host Secure Shell (SSH) daemon must not permit user environment settings.</t>
    </r>
  </si>
  <si>
    <r>
      <rPr>
        <sz val="11"/>
        <color rgb="FF000000"/>
        <rFont val="Calibri"/>
      </rPr>
      <t>From an ESXi shell, add or correct the following line in "/etc/ssh/sshd_config":</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</si>
  <si>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 Users must not be able to present environment options to the SSH daemon.</t>
    </r>
  </si>
  <si>
    <r>
      <rPr>
        <sz val="11"/>
        <color rgb="FF000000"/>
        <rFont val="Calibri"/>
      </rPr>
      <t>From an ESXi shell, run the following command:</t>
    </r>
    <r>
      <rPr>
        <sz val="11"/>
        <color rgb="FF000000"/>
        <rFont val="Calibri"/>
      </rPr>
      <t xml:space="preserve">
</t>
    </r>
    <r>
      <rPr>
        <sz val="11"/>
        <color rgb="FF000000"/>
        <rFont val="Calibri"/>
      </rPr>
      <t># /usr/lib/vmware/openssh/bin/sshd -T|grep permituserenvironment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output does not match the expected result, this is a finding.</t>
    </r>
  </si>
  <si>
    <t>V-256389</t>
  </si>
  <si>
    <r>
      <rPr>
        <sz val="11"/>
        <rFont val="Calibri"/>
      </rPr>
      <t>The ESXi host Secure Shell (SSH) daemon must perform strict mode checking of home directory configuration files.</t>
    </r>
  </si>
  <si>
    <r>
      <rPr>
        <sz val="11"/>
        <color rgb="FF000000"/>
        <rFont val="Calibri"/>
      </rPr>
      <t>From an ESXi shell, add or correct the following line in "/etc/ssh/sshd_config":</t>
    </r>
    <r>
      <rPr>
        <sz val="11"/>
        <color rgb="FF000000"/>
        <rFont val="Calibri"/>
      </rPr>
      <t xml:space="preserve">
</t>
    </r>
    <r>
      <rPr>
        <sz val="11"/>
        <color rgb="FF000000"/>
        <rFont val="Calibri"/>
      </rPr>
      <t>StrictModes yes</t>
    </r>
  </si>
  <si>
    <r>
      <rPr>
        <sz val="11"/>
        <color rgb="FF000000"/>
        <rFont val="Calibri"/>
      </rPr>
      <t>If other users have access to modify user-specific SSH configuration files, they may be able to log on the system as another user.</t>
    </r>
  </si>
  <si>
    <r>
      <rPr>
        <sz val="11"/>
        <color rgb="FF000000"/>
        <rFont val="Calibri"/>
      </rPr>
      <t>From an ESXi shell, run the following command:</t>
    </r>
    <r>
      <rPr>
        <sz val="11"/>
        <color rgb="FF000000"/>
        <rFont val="Calibri"/>
      </rPr>
      <t xml:space="preserve">
</t>
    </r>
    <r>
      <rPr>
        <sz val="11"/>
        <color rgb="FF000000"/>
        <rFont val="Calibri"/>
      </rPr>
      <t># /usr/lib/vmware/openssh/bin/sshd -T|grep strictmodes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output does not match the expected result, this is a finding.</t>
    </r>
  </si>
  <si>
    <t>V-256390</t>
  </si>
  <si>
    <r>
      <rPr>
        <sz val="11"/>
        <rFont val="Calibri"/>
      </rPr>
      <t>The ESXi host Secure Shell (SSH) daemon must not allow compression or must only allow compression after successful authentication.</t>
    </r>
  </si>
  <si>
    <r>
      <rPr>
        <sz val="11"/>
        <color rgb="FF000000"/>
        <rFont val="Calibri"/>
      </rPr>
      <t>From an ESXi shell, add or correct the following line in "/etc/ssh/sshd_config":</t>
    </r>
    <r>
      <rPr>
        <sz val="11"/>
        <color rgb="FF000000"/>
        <rFont val="Calibri"/>
      </rPr>
      <t xml:space="preserve">
</t>
    </r>
    <r>
      <rPr>
        <sz val="11"/>
        <color rgb="FF000000"/>
        <rFont val="Calibri"/>
      </rPr>
      <t>Compression no</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</si>
  <si>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</si>
  <si>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From an ESXi shell, run the following command:</t>
    </r>
    <r>
      <rPr>
        <sz val="11"/>
        <color rgb="FF000000"/>
        <rFont val="Calibri"/>
      </rPr>
      <t xml:space="preserve">
</t>
    </r>
    <r>
      <rPr>
        <sz val="11"/>
        <color rgb="FF000000"/>
        <rFont val="Calibri"/>
      </rPr>
      <t># /usr/lib/vmware/openssh/bin/sshd -T|grep compression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If the output does not match the expected result, this is a finding.</t>
    </r>
  </si>
  <si>
    <t>V-256391</t>
  </si>
  <si>
    <r>
      <rPr>
        <sz val="11"/>
        <rFont val="Calibri"/>
      </rPr>
      <t>The ESXi host Secure Shell (SSH) daemon must be configured to not allow gateway ports.</t>
    </r>
  </si>
  <si>
    <r>
      <rPr>
        <sz val="11"/>
        <color rgb="FF000000"/>
        <rFont val="Calibri"/>
      </rPr>
      <t>From an ESXi shell, add or correct the following line in "/etc/ssh/sshd_config":</t>
    </r>
    <r>
      <rPr>
        <sz val="11"/>
        <color rgb="FF000000"/>
        <rFont val="Calibri"/>
      </rPr>
      <t xml:space="preserve">
</t>
    </r>
    <r>
      <rPr>
        <sz val="11"/>
        <color rgb="FF000000"/>
        <rFont val="Calibri"/>
      </rPr>
      <t>GatewayPorts no</t>
    </r>
  </si>
  <si>
    <r>
      <rPr>
        <sz val="11"/>
        <color rgb="FF000000"/>
        <rFont val="Calibri"/>
      </rPr>
      <t>SSH Transmission Control Protocol (TCP) connection forwarding provides a mechanism to establish TCP connections proxied by the SSH server. This function can provide convenience similar to a virtual private network (VPN) with the similar risk of providing a path to circumvent firewalls and network Access Control Lists (ACLs). Gateway ports allow remote forwarded ports to bind to nonloopback addresses on the server.</t>
    </r>
  </si>
  <si>
    <r>
      <rPr>
        <sz val="11"/>
        <color rgb="FF000000"/>
        <rFont val="Calibri"/>
      </rPr>
      <t>From an ESXi shell, run the following command:</t>
    </r>
    <r>
      <rPr>
        <sz val="11"/>
        <color rgb="FF000000"/>
        <rFont val="Calibri"/>
      </rPr>
      <t xml:space="preserve">
</t>
    </r>
    <r>
      <rPr>
        <sz val="11"/>
        <color rgb="FF000000"/>
        <rFont val="Calibri"/>
      </rPr>
      <t># /usr/lib/vmware/openssh/bin/sshd -T|grep gatewayports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gatewayports no</t>
    </r>
    <r>
      <rPr>
        <sz val="11"/>
        <color rgb="FF000000"/>
        <rFont val="Calibri"/>
      </rPr>
      <t xml:space="preserve">
</t>
    </r>
    <r>
      <rPr>
        <sz val="11"/>
        <color rgb="FF000000"/>
        <rFont val="Calibri"/>
      </rPr>
      <t>If the output does not match the expected result, this is a finding.</t>
    </r>
  </si>
  <si>
    <t>V-256392</t>
  </si>
  <si>
    <r>
      <rPr>
        <sz val="11"/>
        <rFont val="Calibri"/>
      </rPr>
      <t>The ESXi host Secure Shell (SSH) daemon must be configured to not allow X11 forwarding.</t>
    </r>
  </si>
  <si>
    <r>
      <rPr>
        <sz val="11"/>
        <color rgb="FF000000"/>
        <rFont val="Calibri"/>
      </rPr>
      <t>From an ESXi shell, add or correct the following line in "/etc/ssh/sshd_config":</t>
    </r>
    <r>
      <rPr>
        <sz val="11"/>
        <color rgb="FF000000"/>
        <rFont val="Calibri"/>
      </rPr>
      <t xml:space="preserve">
</t>
    </r>
    <r>
      <rPr>
        <sz val="11"/>
        <color rgb="FF000000"/>
        <rFont val="Calibri"/>
      </rPr>
      <t>X11Forwarding no</t>
    </r>
  </si>
  <si>
    <r>
      <rPr>
        <sz val="11"/>
        <color rgb="FF000000"/>
        <rFont val="Calibri"/>
      </rPr>
      <t>X11 forwarding over SSH allows for the secure remote execution of X11-based applications. This feature can increase the attack surface of an SSH connection.</t>
    </r>
  </si>
  <si>
    <r>
      <rPr>
        <sz val="11"/>
        <color rgb="FF000000"/>
        <rFont val="Calibri"/>
      </rPr>
      <t>From an ESXi shell, run the following command:</t>
    </r>
    <r>
      <rPr>
        <sz val="11"/>
        <color rgb="FF000000"/>
        <rFont val="Calibri"/>
      </rPr>
      <t xml:space="preserve">
</t>
    </r>
    <r>
      <rPr>
        <sz val="11"/>
        <color rgb="FF000000"/>
        <rFont val="Calibri"/>
      </rPr>
      <t># /usr/lib/vmware/openssh/bin/sshd -T|grep x11forwarding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output does not match the expected result, this is a finding.</t>
    </r>
  </si>
  <si>
    <t>V-256393</t>
  </si>
  <si>
    <r>
      <rPr>
        <sz val="11"/>
        <rFont val="Calibri"/>
      </rPr>
      <t>The ESXi host Secure Shell (SSH) daemon must not permit tunnels.</t>
    </r>
  </si>
  <si>
    <r>
      <rPr>
        <sz val="11"/>
        <color rgb="FF000000"/>
        <rFont val="Calibri"/>
      </rPr>
      <t>From an ESXi shell, add or correct the following line in "/etc/ssh/sshd_config":</t>
    </r>
    <r>
      <rPr>
        <sz val="11"/>
        <color rgb="FF000000"/>
        <rFont val="Calibri"/>
      </rPr>
      <t xml:space="preserve">
</t>
    </r>
    <r>
      <rPr>
        <sz val="11"/>
        <color rgb="FF000000"/>
        <rFont val="Calibri"/>
      </rPr>
      <t>PermitTunnel no</t>
    </r>
  </si>
  <si>
    <r>
      <rPr>
        <sz val="11"/>
        <color rgb="FF000000"/>
        <rFont val="Calibri"/>
      </rPr>
      <t>OpenSSH has the ability to create network tunnels (layer 2 and layer 3) over an SSH connection. This function can provide similar convenience to a virtual private network (VPN) with the similar risk of providing a path to circumvent firewalls and network Access Control Lists (ACLs).</t>
    </r>
  </si>
  <si>
    <r>
      <rPr>
        <sz val="11"/>
        <color rgb="FF000000"/>
        <rFont val="Calibri"/>
      </rPr>
      <t>From an ESXi shell, run the following command:</t>
    </r>
    <r>
      <rPr>
        <sz val="11"/>
        <color rgb="FF000000"/>
        <rFont val="Calibri"/>
      </rPr>
      <t xml:space="preserve">
</t>
    </r>
    <r>
      <rPr>
        <sz val="11"/>
        <color rgb="FF000000"/>
        <rFont val="Calibri"/>
      </rPr>
      <t># /usr/lib/vmware/openssh/bin/sshd -T|grep permittunnel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permittunnel no</t>
    </r>
    <r>
      <rPr>
        <sz val="11"/>
        <color rgb="FF000000"/>
        <rFont val="Calibri"/>
      </rPr>
      <t xml:space="preserve">
</t>
    </r>
    <r>
      <rPr>
        <sz val="11"/>
        <color rgb="FF000000"/>
        <rFont val="Calibri"/>
      </rPr>
      <t>If the output does not match the expected result, this is a finding.</t>
    </r>
  </si>
  <si>
    <t>V-256394</t>
  </si>
  <si>
    <r>
      <rPr>
        <sz val="11"/>
        <rFont val="Calibri"/>
      </rPr>
      <t>The ESXi host Secure Shell (SSH) daemon must set a timeout count on idle sessions.</t>
    </r>
  </si>
  <si>
    <r>
      <rPr>
        <sz val="11"/>
        <color rgb="FF000000"/>
        <rFont val="Calibri"/>
      </rPr>
      <t>From an ESXi shell, add or correct the following line in "/etc/ssh/sshd_config":</t>
    </r>
    <r>
      <rPr>
        <sz val="11"/>
        <color rgb="FF000000"/>
        <rFont val="Calibri"/>
      </rPr>
      <t xml:space="preserve">
</t>
    </r>
    <r>
      <rPr>
        <sz val="11"/>
        <color rgb="FF000000"/>
        <rFont val="Calibri"/>
      </rPr>
      <t>ClientAliveCountMax 3</t>
    </r>
  </si>
  <si>
    <r>
      <rPr>
        <sz val="11"/>
        <color rgb="FF000000"/>
        <rFont val="Calibri"/>
      </rPr>
      <t>Setting a timeout ensures that a user login will be terminated as soon as the "ClientAliveCountMax" is reached.</t>
    </r>
  </si>
  <si>
    <r>
      <rPr>
        <sz val="11"/>
        <color rgb="FF000000"/>
        <rFont val="Calibri"/>
      </rPr>
      <t>From an ESXi shell, run the following command:</t>
    </r>
    <r>
      <rPr>
        <sz val="11"/>
        <color rgb="FF000000"/>
        <rFont val="Calibri"/>
      </rPr>
      <t xml:space="preserve">
</t>
    </r>
    <r>
      <rPr>
        <sz val="11"/>
        <color rgb="FF000000"/>
        <rFont val="Calibri"/>
      </rPr>
      <t># /usr/lib/vmware/openssh/bin/sshd -T|grep clientalivecountmax</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clientalivecountmax 3</t>
    </r>
    <r>
      <rPr>
        <sz val="11"/>
        <color rgb="FF000000"/>
        <rFont val="Calibri"/>
      </rPr>
      <t xml:space="preserve">
</t>
    </r>
    <r>
      <rPr>
        <sz val="11"/>
        <color rgb="FF000000"/>
        <rFont val="Calibri"/>
      </rPr>
      <t>If the output does not match the expected result, this is a finding.</t>
    </r>
  </si>
  <si>
    <t>V-256395</t>
  </si>
  <si>
    <r>
      <rPr>
        <sz val="11"/>
        <rFont val="Calibri"/>
      </rPr>
      <t>The ESXi host Secure Shell (SSH) daemon must set a timeout interval on idle sessions.</t>
    </r>
  </si>
  <si>
    <r>
      <rPr>
        <sz val="11"/>
        <color rgb="FF000000"/>
        <rFont val="Calibri"/>
      </rPr>
      <t>From an ESXi shell, add or correct the following line in "/etc/ssh/sshd_config":</t>
    </r>
    <r>
      <rPr>
        <sz val="11"/>
        <color rgb="FF000000"/>
        <rFont val="Calibri"/>
      </rPr>
      <t xml:space="preserve">
</t>
    </r>
    <r>
      <rPr>
        <sz val="11"/>
        <color rgb="FF000000"/>
        <rFont val="Calibri"/>
      </rPr>
      <t>ClientAliveInterval 200</t>
    </r>
  </si>
  <si>
    <r>
      <rPr>
        <sz val="11"/>
        <color rgb="FF000000"/>
        <rFont val="Calibri"/>
      </rPr>
      <t>Automatically logging out idle users guards against compromises via hijacked administrative sessions.</t>
    </r>
  </si>
  <si>
    <r>
      <rPr>
        <sz val="11"/>
        <color rgb="FF000000"/>
        <rFont val="Calibri"/>
      </rPr>
      <t>From an ESXi shell, run the following command:</t>
    </r>
    <r>
      <rPr>
        <sz val="11"/>
        <color rgb="FF000000"/>
        <rFont val="Calibri"/>
      </rPr>
      <t xml:space="preserve">
</t>
    </r>
    <r>
      <rPr>
        <sz val="11"/>
        <color rgb="FF000000"/>
        <rFont val="Calibri"/>
      </rPr>
      <t># /usr/lib/vmware/openssh/bin/sshd -T|grep clientaliveinterval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clientaliveinterval 200</t>
    </r>
    <r>
      <rPr>
        <sz val="11"/>
        <color rgb="FF000000"/>
        <rFont val="Calibri"/>
      </rPr>
      <t xml:space="preserve">
</t>
    </r>
    <r>
      <rPr>
        <sz val="11"/>
        <color rgb="FF000000"/>
        <rFont val="Calibri"/>
      </rPr>
      <t>If the output does not match the expected result, this is a finding.</t>
    </r>
  </si>
  <si>
    <t>V-256396</t>
  </si>
  <si>
    <r>
      <rPr>
        <sz val="11"/>
        <rFont val="Calibri"/>
      </rPr>
      <t>The ESXi host must produce audit records containing information to establish what type of events occurred.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</si>
  <si>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 Click "Edit".</t>
    </r>
    <r>
      <rPr>
        <sz val="11"/>
        <color rgb="FF000000"/>
        <rFont val="Calibri"/>
      </rPr>
      <t xml:space="preserve">
</t>
    </r>
    <r>
      <rPr>
        <sz val="11"/>
        <color rgb="FF000000"/>
        <rFont val="Calibri"/>
      </rPr>
      <t>Select the "Config.HostAgent.log.level" value and configure it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 | Set-AdvancedSetting -Value "info"</t>
    </r>
  </si>
  <si>
    <r>
      <rPr>
        <sz val="11"/>
        <color rgb="FF000000"/>
        <rFont val="Calibri"/>
      </rPr>
      <t>Without establishing what types of events occurred, it would be difficult to establish, correlate, and investigate the events leading up to an outage or attack.</t>
    </r>
    <r>
      <rPr>
        <sz val="11"/>
        <color rgb="FF000000"/>
        <rFont val="Calibri"/>
      </rPr>
      <t xml:space="preserve">
</t>
    </r>
    <r>
      <rPr>
        <sz val="11"/>
        <color rgb="FF000000"/>
        <rFont val="Calibri"/>
      </rPr>
      <t>Satisfies: SRG-OS-000037-VMM-000150, SRG-OS-000063-VMM-000310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</si>
  <si>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"Config.HostAgent.log.level" value and verify it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t>
    </r>
    <r>
      <rPr>
        <sz val="11"/>
        <color rgb="FF000000"/>
        <rFont val="Calibri"/>
      </rPr>
      <t xml:space="preserve">
</t>
    </r>
    <r>
      <rPr>
        <sz val="11"/>
        <color rgb="FF000000"/>
        <rFont val="Calibri"/>
      </rPr>
      <t>If the "Config.HostAgent.log.level" setting is not set to "info", this is a finding.</t>
    </r>
    <r>
      <rPr>
        <sz val="11"/>
        <color rgb="FF000000"/>
        <rFont val="Calibri"/>
      </rPr>
      <t xml:space="preserve">
</t>
    </r>
    <r>
      <rPr>
        <sz val="11"/>
        <color rgb="FF000000"/>
        <rFont val="Calibri"/>
      </rPr>
      <t>Note: Verbose logging level is acceptable for troubleshooting purposes.</t>
    </r>
  </si>
  <si>
    <t>V-256397</t>
  </si>
  <si>
    <r>
      <rPr>
        <sz val="11"/>
        <rFont val="Calibri"/>
      </rPr>
      <t>The ESXi host must be configured with a sufficiently complex password policy.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</si>
  <si>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"Security.PasswordQualityControl" value and configure it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 | Set-AdvancedSetting -Value "similar=deny retry=3 min=disabled,disabled,disabled,disabled,15"</t>
    </r>
  </si>
  <si>
    <r>
      <rPr>
        <sz val="11"/>
        <color rgb="FF000000"/>
        <rFont val="Calibri"/>
      </rPr>
      <t xml:space="preserve">To enforce the use of complex passwords, minimum numbers of characters of different classes are mandated. </t>
    </r>
    <r>
      <rPr>
        <sz val="11"/>
        <color rgb="FF000000"/>
        <rFont val="Calibri"/>
      </rPr>
      <t xml:space="preserve">
</t>
    </r>
    <r>
      <rPr>
        <sz val="11"/>
        <color rgb="FF000000"/>
        <rFont val="Calibri"/>
      </rPr>
      <t>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r>
      <rPr>
        <sz val="11"/>
        <color rgb="FF000000"/>
        <rFont val="Calibri"/>
      </rPr>
      <t xml:space="preserve">
</t>
    </r>
    <r>
      <rPr>
        <sz val="11"/>
        <color rgb="FF000000"/>
        <rFont val="Calibri"/>
      </rPr>
      <t>Satisfies: SRG-OS-000069-VMM-000360, SRG-OS-000070-VMM-000370, SRG-OS-000071-VMM-000380, SRG-OS-000072-VMM-000390, SRG-OS-000078-VMM-000450, SRG-OS-000266-VMM-000940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</si>
  <si>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"Security.PasswordQualityControl" value and verify it is set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t>
    </r>
    <r>
      <rPr>
        <sz val="11"/>
        <color rgb="FF000000"/>
        <rFont val="Calibri"/>
      </rPr>
      <t xml:space="preserve">
</t>
    </r>
    <r>
      <rPr>
        <sz val="11"/>
        <color rgb="FF000000"/>
        <rFont val="Calibri"/>
      </rPr>
      <t>If the "Security.PasswordQualityControl" setting is not set to "similar=deny retry=3 min=disabled,disabled,disabled,disabled,15", this is a finding.</t>
    </r>
  </si>
  <si>
    <t>V-256398</t>
  </si>
  <si>
    <r>
      <rPr>
        <sz val="11"/>
        <rFont val="Calibri"/>
      </rPr>
      <t>The ESXi host must prohibit the reuse of passwords within five iterations.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</si>
  <si>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"Security.PasswordHistory" value and configure it to "5".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Security.PasswordHistory | Set-AdvancedSetting -Value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</si>
  <si>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</si>
  <si>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"Security.PasswordHistory" value and verify it is set to "5".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Security.PasswordHistory</t>
    </r>
    <r>
      <rPr>
        <sz val="11"/>
        <color rgb="FF000000"/>
        <rFont val="Calibri"/>
      </rPr>
      <t xml:space="preserve">
</t>
    </r>
    <r>
      <rPr>
        <sz val="11"/>
        <color rgb="FF000000"/>
        <rFont val="Calibri"/>
      </rPr>
      <t>If the "Security.PasswordHistory" setting is not set to "5" this is a finding.</t>
    </r>
  </si>
  <si>
    <t>V-256399</t>
  </si>
  <si>
    <r>
      <rPr>
        <sz val="11"/>
        <rFont val="Calibri"/>
      </rPr>
      <t>The ESXi host must disable the Managed Object Browser (MOB).</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</si>
  <si>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 Click "Edit".</t>
    </r>
    <r>
      <rPr>
        <sz val="11"/>
        <color rgb="FF000000"/>
        <rFont val="Calibri"/>
      </rPr>
      <t xml:space="preserve">
</t>
    </r>
    <r>
      <rPr>
        <sz val="11"/>
        <color rgb="FF000000"/>
        <rFont val="Calibri"/>
      </rPr>
      <t>Click "Edit". Select the "Config.HostAgent.plugins.solo.enableMob" value and configure it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 | Set-AdvancedSetting -Value false</t>
    </r>
  </si>
  <si>
    <r>
      <rPr>
        <sz val="11"/>
        <color rgb="FF000000"/>
        <rFont val="Calibri"/>
      </rPr>
      <t>The MOB provides a way to explore the object model used by the VMkernel to manage the host and enables configurations to be changed. This interface is meant to be used primarily for debugging the vSphere Software Development Kit (SDK), but because there are no access controls it could also be used as a method to obtain information about a host being targeted for unauthorized access.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</si>
  <si>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"Config.HostAgent.plugins.solo.enableMob"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t>
    </r>
    <r>
      <rPr>
        <sz val="11"/>
        <color rgb="FF000000"/>
        <rFont val="Calibri"/>
      </rPr>
      <t xml:space="preserve">
</t>
    </r>
    <r>
      <rPr>
        <sz val="11"/>
        <color rgb="FF000000"/>
        <rFont val="Calibri"/>
      </rPr>
      <t>If the "Config.HostAgent.plugins.solo.enableMob" setting is not set to "false", this is a finding.</t>
    </r>
  </si>
  <si>
    <t>V-256400</t>
  </si>
  <si>
    <r>
      <rPr>
        <sz val="11"/>
        <rFont val="Calibri"/>
      </rPr>
      <t>The ESXi host must be configured to disable nonessential capabilities by disabling Secure Shell (SSH).</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</si>
  <si>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 xml:space="preserve">Under "Services", select the "SSH" service and click the "Stop" button. </t>
    </r>
    <r>
      <rPr>
        <sz val="11"/>
        <color rgb="FF000000"/>
        <rFont val="Calibri"/>
      </rPr>
      <t xml:space="preserve">
</t>
    </r>
    <r>
      <rPr>
        <sz val="11"/>
        <color rgb="FF000000"/>
        <rFont val="Calibri"/>
      </rPr>
      <t xml:space="preserve">Click the "Edit Startup policy..." button. </t>
    </r>
    <r>
      <rPr>
        <sz val="11"/>
        <color rgb="FF000000"/>
        <rFont val="Calibri"/>
      </rPr>
      <t xml:space="preserve">
</t>
    </r>
    <r>
      <rPr>
        <sz val="11"/>
        <color rgb="FF000000"/>
        <rFont val="Calibri"/>
      </rPr>
      <t xml:space="preserve">Select the "Start and stop manually" radio button. </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"SSH"} | Set-VMHostService -Policy Off</t>
    </r>
    <r>
      <rPr>
        <sz val="11"/>
        <color rgb="FF000000"/>
        <rFont val="Calibri"/>
      </rPr>
      <t xml:space="preserve">
</t>
    </r>
    <r>
      <rPr>
        <sz val="11"/>
        <color rgb="FF000000"/>
        <rFont val="Calibri"/>
      </rPr>
      <t>Get-VMHost | Get-VMHostService | Where {$_.Label -eq "SSH"} | Stop-VMHostService</t>
    </r>
  </si>
  <si>
    <r>
      <rPr>
        <sz val="11"/>
        <color rgb="FF000000"/>
        <rFont val="Calibri"/>
      </rPr>
      <t>The ESXi Shell is an interactive command line interface (CLI) available at the ESXi server console. The ESXi shell provides temporary access to commands essential for server maintenance. Intended primarily for use in break-fix scenarios, the ESXi shell is well suited for checking and modifying configuration details, which are not always generally accessible, using the vSphere Client.</t>
    </r>
    <r>
      <rPr>
        <sz val="11"/>
        <color rgb="FF000000"/>
        <rFont val="Calibri"/>
      </rPr>
      <t xml:space="preserve">
</t>
    </r>
    <r>
      <rPr>
        <sz val="11"/>
        <color rgb="FF000000"/>
        <rFont val="Calibri"/>
      </rPr>
      <t>The ESXi shell is accessible remotely using SSH by users with the Administrator role. Under normal operating conditions, SSH access to the host must be disabled as is the default. As with the ESXi shell, SSH is also intended only for temporary use during break-fix scenarios. SSH must therefore be disabled under normal operating conditions and must only be enabled for diagnostics or troubleshooting. Remote access to the host must therefore be limited to the vSphere Client or Host Client at all other times.</t>
    </r>
    <r>
      <rPr>
        <sz val="11"/>
        <color rgb="FF000000"/>
        <rFont val="Calibri"/>
      </rPr>
      <t xml:space="preserve">
</t>
    </r>
    <r>
      <rPr>
        <sz val="11"/>
        <color rgb="FF000000"/>
        <rFont val="Calibri"/>
      </rPr>
      <t>Satisfies: SRG-OS-000095-VMM-000480, SRG-OS-000297-VMM-001040, SRG-OS-000298-VMM-001050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</si>
  <si>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locate the "SSH"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"SSH"}</t>
    </r>
    <r>
      <rPr>
        <sz val="11"/>
        <color rgb="FF000000"/>
        <rFont val="Calibri"/>
      </rPr>
      <t xml:space="preserve">
</t>
    </r>
    <r>
      <rPr>
        <sz val="11"/>
        <color rgb="FF000000"/>
        <rFont val="Calibri"/>
      </rPr>
      <t>If the SSH service is "Running", this is a finding.</t>
    </r>
  </si>
  <si>
    <t>V-256401</t>
  </si>
  <si>
    <r>
      <rPr>
        <sz val="11"/>
        <rFont val="Calibri"/>
      </rPr>
      <t>The ESXi host must disable ESXi Shell unless needed for diagnostics or troubleshooting.</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</si>
  <si>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 xml:space="preserve">Under "Services", select the "ESXi Shell" service and click the "Stop" button. </t>
    </r>
    <r>
      <rPr>
        <sz val="11"/>
        <color rgb="FF000000"/>
        <rFont val="Calibri"/>
      </rPr>
      <t xml:space="preserve">
</t>
    </r>
    <r>
      <rPr>
        <sz val="11"/>
        <color rgb="FF000000"/>
        <rFont val="Calibri"/>
      </rPr>
      <t xml:space="preserve">Click the "Edit Startup policy..." button. </t>
    </r>
    <r>
      <rPr>
        <sz val="11"/>
        <color rgb="FF000000"/>
        <rFont val="Calibri"/>
      </rPr>
      <t xml:space="preserve">
</t>
    </r>
    <r>
      <rPr>
        <sz val="11"/>
        <color rgb="FF000000"/>
        <rFont val="Calibri"/>
      </rPr>
      <t xml:space="preserve">Select the "Start and stop manually" radio button. </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"ESXi Shell"} | Set-VMHostService -Policy Off</t>
    </r>
    <r>
      <rPr>
        <sz val="11"/>
        <color rgb="FF000000"/>
        <rFont val="Calibri"/>
      </rPr>
      <t xml:space="preserve">
</t>
    </r>
    <r>
      <rPr>
        <sz val="11"/>
        <color rgb="FF000000"/>
        <rFont val="Calibri"/>
      </rPr>
      <t>Get-VMHost | Get-VMHostService | Where {$_.Label -eq "ESXi Shell"} | Stop-VMHostService</t>
    </r>
  </si>
  <si>
    <r>
      <rPr>
        <sz val="11"/>
        <color rgb="FF000000"/>
        <rFont val="Calibri"/>
      </rPr>
      <t>The ESXi Shell is an interactive command line environment available locally from the Direct Console User Interface (DCUI) or remotely via SSH. Activities performed from the ESXi Shell bypass vCenter role-based access control (RBAC) and audit controls.</t>
    </r>
    <r>
      <rPr>
        <sz val="11"/>
        <color rgb="FF000000"/>
        <rFont val="Calibri"/>
      </rPr>
      <t xml:space="preserve">
</t>
    </r>
    <r>
      <rPr>
        <sz val="11"/>
        <color rgb="FF000000"/>
        <rFont val="Calibri"/>
      </rPr>
      <t>The ESXi shell must only be turned on when needed to troubleshoot/resolve problems that cannot be fixed through the vSphere client.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</si>
  <si>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Under "Services", locate the "ESXi Shell"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"ESXi Shell"}</t>
    </r>
    <r>
      <rPr>
        <sz val="11"/>
        <color rgb="FF000000"/>
        <rFont val="Calibri"/>
      </rPr>
      <t xml:space="preserve">
</t>
    </r>
    <r>
      <rPr>
        <sz val="11"/>
        <color rgb="FF000000"/>
        <rFont val="Calibri"/>
      </rPr>
      <t>If the ESXi Shell service is "Running", this is a finding.</t>
    </r>
  </si>
  <si>
    <t>V-256402</t>
  </si>
  <si>
    <r>
      <rPr>
        <sz val="11"/>
        <rFont val="Calibri"/>
      </rPr>
      <t>The ESXi host must use Active Directory for local user authentication.</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</si>
  <si>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Authentication Services.</t>
    </r>
    <r>
      <rPr>
        <sz val="11"/>
        <color rgb="FF000000"/>
        <rFont val="Calibri"/>
      </rPr>
      <t xml:space="preserve">
</t>
    </r>
    <r>
      <rPr>
        <sz val="11"/>
        <color rgb="FF000000"/>
        <rFont val="Calibri"/>
      </rPr>
      <t>Click "Join Domain..." and enter the AD domain to join.</t>
    </r>
    <r>
      <rPr>
        <sz val="11"/>
        <color rgb="FF000000"/>
        <rFont val="Calibri"/>
      </rPr>
      <t xml:space="preserve">
</t>
    </r>
    <r>
      <rPr>
        <sz val="11"/>
        <color rgb="FF000000"/>
        <rFont val="Calibri"/>
      </rPr>
      <t>Select the "Using credentials" radio button and enter the credentials of an account with permissions to join machines to AD (use UPN naming "user@domain").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r>
      <rPr>
        <sz val="11"/>
        <color rgb="FF000000"/>
        <rFont val="Calibri"/>
      </rPr>
      <t xml:space="preserve">
</t>
    </r>
    <r>
      <rPr>
        <sz val="11"/>
        <color rgb="FF000000"/>
        <rFont val="Calibri"/>
      </rPr>
      <t>If any local user accounts are present besides root and service accounts, delete them by going to Host UI &gt;&gt; Manage &gt;&gt; Security &amp; Users &gt;&gt; Users.</t>
    </r>
  </si>
  <si>
    <r>
      <rPr>
        <sz val="11"/>
        <color rgb="FF000000"/>
        <rFont val="Calibri"/>
      </rPr>
      <t>Join ESXi hosts to an Active Directory domain to eliminate the need to create and maintain multiple local user accounts. Using Active Directory for user authentication simplifies the ESXi host configuration, ensures password complexity and reuse policies are enforced, and reduces the risk of security breaches and unauthorized access.</t>
    </r>
    <r>
      <rPr>
        <sz val="11"/>
        <color rgb="FF000000"/>
        <rFont val="Calibri"/>
      </rPr>
      <t xml:space="preserve">
</t>
    </r>
    <r>
      <rPr>
        <sz val="11"/>
        <color rgb="FF000000"/>
        <rFont val="Calibri"/>
      </rPr>
      <t>Note: If the Active Directory group "ESX Admins" (default) exists, all users and groups assigned as members to this group will have full administrative access to all ESXi hosts in the domain.</t>
    </r>
    <r>
      <rPr>
        <sz val="11"/>
        <color rgb="FF000000"/>
        <rFont val="Calibri"/>
      </rPr>
      <t xml:space="preserve">
</t>
    </r>
    <r>
      <rPr>
        <sz val="11"/>
        <color rgb="FF000000"/>
        <rFont val="Calibri"/>
      </rPr>
      <t>Satisfies: SRG-OS-000104-VMM-000500, SRG-OS-000109-VMM-000550, SRG-OS-000112-VMM-000560, SRG-OS-000113-VMM-000570</t>
    </r>
  </si>
  <si>
    <r>
      <rPr>
        <sz val="11"/>
        <color rgb="FF000000"/>
        <rFont val="Calibri"/>
      </rPr>
      <t>For systems that do not use Active Directory and have no local user accounts other than root and/or service accounts,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Authentication Services.</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do have local user accounts, other than root and/or service accounts, this is a finding.</t>
    </r>
    <r>
      <rPr>
        <sz val="11"/>
        <color rgb="FF000000"/>
        <rFont val="Calibri"/>
      </rPr>
      <t xml:space="preserve">
</t>
    </r>
    <r>
      <rPr>
        <sz val="11"/>
        <color rgb="FF000000"/>
        <rFont val="Calibri"/>
      </rPr>
      <t>If the Directory Services Type is not set to "Active Directory", this is a finding.</t>
    </r>
  </si>
  <si>
    <t>V-256403</t>
  </si>
  <si>
    <r>
      <rPr>
        <sz val="11"/>
        <rFont val="Calibri"/>
      </rPr>
      <t>ESXi hosts using Host Profiles and/or Auto Deploy must use the vSphere Authentication Proxy to protect passwords when adding themselves to Active Directory.</t>
    </r>
  </si>
  <si>
    <r>
      <rPr>
        <sz val="11"/>
        <color rgb="FF000000"/>
        <rFont val="Calibri"/>
      </rPr>
      <t>From the vSphere Client, go to Home &gt;&gt; Policies and Profiles &gt;&gt; Host Profiles.</t>
    </r>
    <r>
      <rPr>
        <sz val="11"/>
        <color rgb="FF000000"/>
        <rFont val="Calibri"/>
      </rPr>
      <t xml:space="preserve">
</t>
    </r>
    <r>
      <rPr>
        <sz val="11"/>
        <color rgb="FF000000"/>
        <rFont val="Calibri"/>
      </rPr>
      <t>Click a Host Profile &gt;&gt; Configure &gt;&gt; Security and Services &gt;&gt; Security Settings &gt;&gt; Authentication Configuration &gt;&gt; Active Directory Configuration.</t>
    </r>
    <r>
      <rPr>
        <sz val="11"/>
        <color rgb="FF000000"/>
        <rFont val="Calibri"/>
      </rPr>
      <t xml:space="preserve">
</t>
    </r>
    <r>
      <rPr>
        <sz val="11"/>
        <color rgb="FF000000"/>
        <rFont val="Calibri"/>
      </rPr>
      <t xml:space="preserve">Click "Edit Host Profile...". Set the "Join Domain Method" to "Use vSphere Authentication Proxy to add the host to domain" and provide the IP address of the vSphere Authentication Proxy server. </t>
    </r>
    <r>
      <rPr>
        <sz val="11"/>
        <color rgb="FF000000"/>
        <rFont val="Calibri"/>
      </rPr>
      <t xml:space="preserve">
</t>
    </r>
    <r>
      <rPr>
        <sz val="11"/>
        <color rgb="FF000000"/>
        <rFont val="Calibri"/>
      </rPr>
      <t>Click "Save".</t>
    </r>
  </si>
  <si>
    <r>
      <rPr>
        <sz val="11"/>
        <color rgb="FF000000"/>
        <rFont val="Calibri"/>
      </rPr>
      <t xml:space="preserve">If a host is configured to join an Active Directory domain using Host Profiles and/or Auto Deploy, the Active Directory credentials are saved in the profile and are transmitted over the network. </t>
    </r>
    <r>
      <rPr>
        <sz val="11"/>
        <color rgb="FF000000"/>
        <rFont val="Calibri"/>
      </rPr>
      <t xml:space="preserve">
</t>
    </r>
    <r>
      <rPr>
        <sz val="11"/>
        <color rgb="FF000000"/>
        <rFont val="Calibri"/>
      </rPr>
      <t>To avoid having to save Active Directory credentials in the Host Profile and to avoid transmitting Active Directory credentials over the network, use the vSphere Authentication Proxy.</t>
    </r>
  </si>
  <si>
    <r>
      <rPr>
        <sz val="11"/>
        <color rgb="FF000000"/>
        <rFont val="Calibri"/>
      </rPr>
      <t>If the organization is not using Host Profiles to join Active Directory, this is not applicable.</t>
    </r>
    <r>
      <rPr>
        <sz val="11"/>
        <color rgb="FF000000"/>
        <rFont val="Calibri"/>
      </rPr>
      <t xml:space="preserve">
</t>
    </r>
    <r>
      <rPr>
        <sz val="11"/>
        <color rgb="FF000000"/>
        <rFont val="Calibri"/>
      </rPr>
      <t>From the vSphere Client, go to Home &gt;&gt; Policies and Profiles &gt;&gt; Host Profiles.</t>
    </r>
    <r>
      <rPr>
        <sz val="11"/>
        <color rgb="FF000000"/>
        <rFont val="Calibri"/>
      </rPr>
      <t xml:space="preserve">
</t>
    </r>
    <r>
      <rPr>
        <sz val="11"/>
        <color rgb="FF000000"/>
        <rFont val="Calibri"/>
      </rPr>
      <t>Click a Host Profile &gt;&gt; Configure &gt;&gt; Security and Services &gt;&gt; Security Settings &gt;&gt; Authentication Configuration &gt;&gt; Active Directory Configuration &gt;&gt; Join Domain Method.</t>
    </r>
    <r>
      <rPr>
        <sz val="11"/>
        <color rgb="FF000000"/>
        <rFont val="Calibri"/>
      </rPr>
      <t xml:space="preserve">
</t>
    </r>
    <r>
      <rPr>
        <sz val="11"/>
        <color rgb="FF000000"/>
        <rFont val="Calibri"/>
      </rPr>
      <t>If the method used to join hosts to a domain is not set to "Use vSphere Authentication Proxy to add the host to domain",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vCenter,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If "JoinADEnabled" is "True" and "JoinDomainMethod" is not "FixedCAMConfigOption", this is a finding.</t>
    </r>
  </si>
  <si>
    <t>V-256404</t>
  </si>
  <si>
    <r>
      <rPr>
        <sz val="11"/>
        <rFont val="Calibri"/>
      </rPr>
      <t>Active Directory ESX Admin group membership must not be used when adding ESXi hosts to Active Directory.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</si>
  <si>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"Config.HostAgent.plugins.hostsvc.esxAdminsGroup" key and configure its value to an appropriate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 | Set-AdvancedSetting -Value &lt;AD Group&gt;</t>
    </r>
  </si>
  <si>
    <r>
      <rPr>
        <sz val="11"/>
        <color rgb="FF000000"/>
        <rFont val="Calibri"/>
      </rPr>
      <t xml:space="preserve">When adding ESXi hosts to Active Directory, all user/group accounts assigned to the Active Directory group \"ESX Admins\" will have full administrative access to the host. </t>
    </r>
    <r>
      <rPr>
        <sz val="11"/>
        <color rgb="FF000000"/>
        <rFont val="Calibri"/>
      </rPr>
      <t xml:space="preserve">
</t>
    </r>
    <r>
      <rPr>
        <sz val="11"/>
        <color rgb="FF000000"/>
        <rFont val="Calibri"/>
      </rPr>
      <t>If this group is not controlled or known to the system administrators, it may be used for inappropriate access to the host. Therefore, the default group must be changed to a site-specific Active Directory group and membership must be severely restricted.</t>
    </r>
  </si>
  <si>
    <r>
      <rPr>
        <sz val="11"/>
        <color rgb="FF000000"/>
        <rFont val="Calibri"/>
      </rPr>
      <t>For systems that do not use Active Directory,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"Config.HostAgent.plugins.hostsvc.esxAdminsGroup" value and 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If the "Config.HostAgent.plugins.hostsvc.esxAdminsGroup" key is set to "ESX Admins", this is a finding.</t>
    </r>
  </si>
  <si>
    <t>V-256405</t>
  </si>
  <si>
    <r>
      <rPr>
        <sz val="11"/>
        <rFont val="Calibri"/>
      </rPr>
      <t>The ESXi host must set a timeout to automatically disable idle shell sessions after two minutes.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</si>
  <si>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"UserVars.ESXiShellInteractiveTimeOut" value and configure it to "120".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 | Set-AdvancedSetting -Value 120</t>
    </r>
  </si>
  <si>
    <r>
      <rPr>
        <sz val="11"/>
        <color rgb="FF000000"/>
        <rFont val="Calibri"/>
      </rPr>
      <t>If a user forgets to log out of their local or remote ESXi Shell session, the idle connection will remain open indefinitely and increase the likelihood of inappropriate host access via session hijacking. The "ESXiShellInteractiveTimeOut" allows the automatic termination of idle shell sessions.</t>
    </r>
    <r>
      <rPr>
        <sz val="11"/>
        <color rgb="FF000000"/>
        <rFont val="Calibri"/>
      </rPr>
      <t xml:space="preserve">
</t>
    </r>
    <r>
      <rPr>
        <sz val="11"/>
        <color rgb="FF000000"/>
        <rFont val="Calibri"/>
      </rPr>
      <t>Satisfies: SRG-OS-000163-VMM-000700, SRG-OS-000279-VMM-001010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</si>
  <si>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"UserVars.ESXiShellInteractiveTimeOut" value and verify it is set to "120" (two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t>
    </r>
    <r>
      <rPr>
        <sz val="11"/>
        <color rgb="FF000000"/>
        <rFont val="Calibri"/>
      </rPr>
      <t xml:space="preserve">
</t>
    </r>
    <r>
      <rPr>
        <sz val="11"/>
        <color rgb="FF000000"/>
        <rFont val="Calibri"/>
      </rPr>
      <t>If the "UserVars.ESXiShellInteractiveTimeOut" setting is not set to "120", this is a finding.</t>
    </r>
  </si>
  <si>
    <t>V-256406</t>
  </si>
  <si>
    <r>
      <rPr>
        <sz val="11"/>
        <rFont val="Calibri"/>
      </rPr>
      <t>The ESXi host must terminate shell services after 10 minutes.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</si>
  <si>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"UserVars.ESXiShellTimeOut"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UserVars.ESXiShellTimeOut | Set-AdvancedSetting -Value 600</t>
    </r>
  </si>
  <si>
    <r>
      <rPr>
        <sz val="11"/>
        <color rgb="FF000000"/>
        <rFont val="Calibri"/>
      </rPr>
      <t>When the ESXi Shell or Secure Shell (SSH) services are enabled on a host, they will run indefinitely. To avoid having these services left running, set the "ESXiShellTimeOut". The "ESXiShellTimeOut" defines a window of time after which the ESXi Shell and SSH services will be stopped automatically.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</si>
  <si>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"UserVars.ESXiShellTimeOut"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UserVars.ESXiShellTimeOut</t>
    </r>
    <r>
      <rPr>
        <sz val="11"/>
        <color rgb="FF000000"/>
        <rFont val="Calibri"/>
      </rPr>
      <t xml:space="preserve">
</t>
    </r>
    <r>
      <rPr>
        <sz val="11"/>
        <color rgb="FF000000"/>
        <rFont val="Calibri"/>
      </rPr>
      <t>If the "UserVars.ESXiShellTimeOut" setting is not set to "600", this is a finding.</t>
    </r>
  </si>
  <si>
    <t>V-256407</t>
  </si>
  <si>
    <r>
      <rPr>
        <sz val="11"/>
        <rFont val="Calibri"/>
      </rPr>
      <t>The ESXi host must log out of the console UI after two minutes.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</si>
  <si>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"UserVars.DcuiTimeOut" value and configure it to "120".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 | Set-AdvancedSetting -Value 120</t>
    </r>
  </si>
  <si>
    <r>
      <rPr>
        <sz val="11"/>
        <color rgb="FF000000"/>
        <rFont val="Calibri"/>
      </rPr>
      <t>When the Direct Console User Interface (DCUI) is enabled and logged in, it should be automatically logged out if left logged on to avoid access by unauthorized persons. The "DcuiTimeOut" setting defines a window of time after which the DCUI will be logged out.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</si>
  <si>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"UserVars.DcuiTimeOut" value and verify it is set to "120" (two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t>
    </r>
    <r>
      <rPr>
        <sz val="11"/>
        <color rgb="FF000000"/>
        <rFont val="Calibri"/>
      </rPr>
      <t xml:space="preserve">
</t>
    </r>
    <r>
      <rPr>
        <sz val="11"/>
        <color rgb="FF000000"/>
        <rFont val="Calibri"/>
      </rPr>
      <t>If the "UserVars.DcuiTimeOut" setting is not set to "120", this is a finding.</t>
    </r>
  </si>
  <si>
    <t>V-256408</t>
  </si>
  <si>
    <r>
      <rPr>
        <sz val="11"/>
        <rFont val="Calibri"/>
      </rPr>
      <t>The ESXi host must enable a persistent log location for all locally stored logs.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</si>
  <si>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 xml:space="preserve">Click "Edit". Select the "Syslog.global.logDir" value and set it to a known persistent location. </t>
    </r>
    <r>
      <rPr>
        <sz val="11"/>
        <color rgb="FF000000"/>
        <rFont val="Calibri"/>
      </rPr>
      <t xml:space="preserve">
</t>
    </r>
    <r>
      <rPr>
        <sz val="11"/>
        <color rgb="FF000000"/>
        <rFont val="Calibri"/>
      </rPr>
      <t>An example is shown below, where 51dda02d-fade5016-8a08-005056171889 is the UUID of the target datastore:</t>
    </r>
    <r>
      <rPr>
        <sz val="11"/>
        <color rgb="FF000000"/>
        <rFont val="Calibri"/>
      </rPr>
      <t xml:space="preserve">
</t>
    </r>
    <r>
      <rPr>
        <sz val="11"/>
        <color rgb="FF000000"/>
        <rFont val="Calibri"/>
      </rPr>
      <t>/vmfs/volumes/51dda02d-fade5016-8a08-005056171889</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Syslog.global.logDir | Set-AdvancedSetting -Value "New Log Location"</t>
    </r>
  </si>
  <si>
    <r>
      <rPr>
        <sz val="11"/>
        <color rgb="FF000000"/>
        <rFont val="Calibri"/>
      </rPr>
      <t xml:space="preserve">ESXi can be configured to store log files on an in-memory file system. This occurs when the host's "/scratch" directory is linked to "/tmp/scratch". When this is done, only a single day's worth of logs are stored at any time. In addition, log files will be reinitialized upon each reboot. </t>
    </r>
    <r>
      <rPr>
        <sz val="11"/>
        <color rgb="FF000000"/>
        <rFont val="Calibri"/>
      </rPr>
      <t xml:space="preserve">
</t>
    </r>
    <r>
      <rPr>
        <sz val="11"/>
        <color rgb="FF000000"/>
        <rFont val="Calibri"/>
      </rPr>
      <t>This presents a security risk as user activity logged on the host is only stored temporarily and will not persist across reboots. This can also complicate auditing and make it harder to monitor events and diagnose issues. ESXi host logging should always be configured to a persistent datastore.</t>
    </r>
    <r>
      <rPr>
        <sz val="11"/>
        <color rgb="FF000000"/>
        <rFont val="Calibri"/>
      </rPr>
      <t xml:space="preserve">
</t>
    </r>
    <r>
      <rPr>
        <sz val="11"/>
        <color rgb="FF000000"/>
        <rFont val="Calibri"/>
      </rPr>
      <t>Note: Scratch space is configured automatically during installation or first boot of an ESXi host and does not usually need to be configured manually.</t>
    </r>
    <r>
      <rPr>
        <sz val="11"/>
        <color rgb="FF000000"/>
        <rFont val="Calibri"/>
      </rPr>
      <t xml:space="preserve">
</t>
    </r>
    <r>
      <rPr>
        <sz val="11"/>
        <color rgb="FF000000"/>
        <rFont val="Calibri"/>
      </rPr>
      <t>If ESXi is installed on an SD card or USB device, a persistent log location may not be configured upon install as normal.</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</si>
  <si>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"Syslog.global.logDir" value and verify it is set to a persistent location.</t>
    </r>
    <r>
      <rPr>
        <sz val="11"/>
        <color rgb="FF000000"/>
        <rFont val="Calibri"/>
      </rPr>
      <t xml:space="preserve">
</t>
    </r>
    <r>
      <rPr>
        <sz val="11"/>
        <color rgb="FF000000"/>
        <rFont val="Calibri"/>
      </rPr>
      <t>If the value of the setting is "[] /scratch/logs", verify the advanced setting "ScratchConfig.CurrentScratchLocation" is not set to "/tmp/scratch". This is a nonpersistent location.</t>
    </r>
    <r>
      <rPr>
        <sz val="11"/>
        <color rgb="FF000000"/>
        <rFont val="Calibri"/>
      </rPr>
      <t xml:space="preserve">
</t>
    </r>
    <r>
      <rPr>
        <sz val="11"/>
        <color rgb="FF000000"/>
        <rFont val="Calibri"/>
      </rPr>
      <t>If "Syslog.global.logDir" is not configured to a persistent location,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$esxcli.system.syslog.config.get.Invoke() | Select LocalLogOutput,LocalLogOutputIsPersistent</t>
    </r>
    <r>
      <rPr>
        <sz val="11"/>
        <color rgb="FF000000"/>
        <rFont val="Calibri"/>
      </rPr>
      <t xml:space="preserve">
</t>
    </r>
    <r>
      <rPr>
        <sz val="11"/>
        <color rgb="FF000000"/>
        <rFont val="Calibri"/>
      </rPr>
      <t>If the "LocalLogOutputIsPersistent" value is not true, this is a finding.</t>
    </r>
  </si>
  <si>
    <t>V-256409</t>
  </si>
  <si>
    <r>
      <rPr>
        <sz val="11"/>
        <rFont val="Calibri"/>
      </rPr>
      <t>The ESXi host must configure NTP time synchronization.</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</si>
  <si>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Time Configuration.</t>
    </r>
    <r>
      <rPr>
        <sz val="11"/>
        <color rgb="FF000000"/>
        <rFont val="Calibri"/>
      </rPr>
      <t xml:space="preserve">
</t>
    </r>
    <r>
      <rPr>
        <sz val="11"/>
        <color rgb="FF000000"/>
        <rFont val="Calibri"/>
      </rPr>
      <t xml:space="preserve">Under "Network Time Protocol", click "Edit...". Ensure the "NTP Servers" are authorized DOD time sources. </t>
    </r>
    <r>
      <rPr>
        <sz val="11"/>
        <color rgb="FF000000"/>
        <rFont val="Calibri"/>
      </rPr>
      <t xml:space="preserve">
</t>
    </r>
    <r>
      <rPr>
        <sz val="11"/>
        <color rgb="FF000000"/>
        <rFont val="Calibri"/>
      </rPr>
      <t xml:space="preserve">Ensure the "NTP Service Startup Policy" is set to "Start and stop with host". </t>
    </r>
    <r>
      <rPr>
        <sz val="11"/>
        <color rgb="FF000000"/>
        <rFont val="Calibri"/>
      </rPr>
      <t xml:space="preserve">
</t>
    </r>
    <r>
      <rPr>
        <sz val="11"/>
        <color rgb="FF000000"/>
        <rFont val="Calibri"/>
      </rPr>
      <t>Ensure the "Enable" checkbox, in the upper left, is checked. Click "OK".</t>
    </r>
    <r>
      <rPr>
        <sz val="11"/>
        <color rgb="FF000000"/>
        <rFont val="Calibri"/>
      </rPr>
      <t xml:space="preserve">
</t>
    </r>
    <r>
      <rPr>
        <sz val="11"/>
        <color rgb="FF000000"/>
        <rFont val="Calibri"/>
      </rPr>
      <t>Click "Edit" to configure the NTP service to start and stop with the host and with authoritative DOD time sources.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$NTPServers = "ntpserver1","ntpserver2"</t>
    </r>
    <r>
      <rPr>
        <sz val="11"/>
        <color rgb="FF000000"/>
        <rFont val="Calibri"/>
      </rPr>
      <t xml:space="preserve">
</t>
    </r>
    <r>
      <rPr>
        <sz val="11"/>
        <color rgb="FF000000"/>
        <rFont val="Calibri"/>
      </rPr>
      <t>Get-VMHost | Add-VMHostNTPServer $NTPServers</t>
    </r>
    <r>
      <rPr>
        <sz val="11"/>
        <color rgb="FF000000"/>
        <rFont val="Calibri"/>
      </rPr>
      <t xml:space="preserve">
</t>
    </r>
    <r>
      <rPr>
        <sz val="11"/>
        <color rgb="FF000000"/>
        <rFont val="Calibri"/>
      </rPr>
      <t>Get-VMHost | Get-VMHostService | Where {$_.Label -eq "NTP Daemon"} | Set-VMHostService -Policy On</t>
    </r>
    <r>
      <rPr>
        <sz val="11"/>
        <color rgb="FF000000"/>
        <rFont val="Calibri"/>
      </rPr>
      <t xml:space="preserve">
</t>
    </r>
    <r>
      <rPr>
        <sz val="11"/>
        <color rgb="FF000000"/>
        <rFont val="Calibri"/>
      </rPr>
      <t>Get-VMHost | Get-VMHostService | Where {$_.Label -eq "NTP Daemon"} | Start-VMHostService</t>
    </r>
  </si>
  <si>
    <r>
      <rPr>
        <sz val="11"/>
        <color rgb="FF000000"/>
        <rFont val="Calibri"/>
      </rPr>
      <t>To ensure the accuracy of the system clock, it must be synchronized with an authoritative time source within DOD. Many system functions, including time-based logon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Satisfies: SRG-OS-000355-VMM-001330, SRG-OS-000356-VMM-001340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</si>
  <si>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Time Configuration.</t>
    </r>
    <r>
      <rPr>
        <sz val="11"/>
        <color rgb="FF000000"/>
        <rFont val="Calibri"/>
      </rPr>
      <t xml:space="preserve">
</t>
    </r>
    <r>
      <rPr>
        <sz val="11"/>
        <color rgb="FF000000"/>
        <rFont val="Calibri"/>
      </rPr>
      <t xml:space="preserve">Under "Current Time Configuration", verify "Time Synchronization" is set to "Network Time Protocol". </t>
    </r>
    <r>
      <rPr>
        <sz val="11"/>
        <color rgb="FF000000"/>
        <rFont val="Calibri"/>
      </rPr>
      <t xml:space="preserve">
</t>
    </r>
    <r>
      <rPr>
        <sz val="11"/>
        <color rgb="FF000000"/>
        <rFont val="Calibri"/>
      </rPr>
      <t>Under "Network Time Protocol", verify the "NTP Servers" are authorized DOD time sources.</t>
    </r>
    <r>
      <rPr>
        <sz val="11"/>
        <color rgb="FF000000"/>
        <rFont val="Calibri"/>
      </rPr>
      <t xml:space="preserve">
</t>
    </r>
    <r>
      <rPr>
        <sz val="11"/>
        <color rgb="FF000000"/>
        <rFont val="Calibri"/>
      </rPr>
      <t>If the ESXi host is not configured to pull time from authoritative DOD time sources,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Get-VMHostNTPServer</t>
    </r>
    <r>
      <rPr>
        <sz val="11"/>
        <color rgb="FF000000"/>
        <rFont val="Calibri"/>
      </rPr>
      <t xml:space="preserve">
</t>
    </r>
    <r>
      <rPr>
        <sz val="11"/>
        <color rgb="FF000000"/>
        <rFont val="Calibri"/>
      </rPr>
      <t>Get-VMHost | Get-VMHostService | Where {$_.Label -eq "NTP Daemon"}</t>
    </r>
    <r>
      <rPr>
        <sz val="11"/>
        <color rgb="FF000000"/>
        <rFont val="Calibri"/>
      </rPr>
      <t xml:space="preserve">
</t>
    </r>
    <r>
      <rPr>
        <sz val="11"/>
        <color rgb="FF000000"/>
        <rFont val="Calibri"/>
      </rPr>
      <t>If the NTP service is not configured with authoritative DOD time sources or the service does not have a "Policy" of "on" or is stopped, this is a finding.</t>
    </r>
  </si>
  <si>
    <t>V-256410</t>
  </si>
  <si>
    <r>
      <rPr>
        <sz val="11"/>
        <rFont val="Calibri"/>
      </rPr>
      <t>The ESXi Image Profile and vSphere Installation Bundle (VIB) acceptance levels must be verified.</t>
    </r>
  </si>
  <si>
    <r>
      <rPr>
        <sz val="11"/>
        <color rgb="FF000000"/>
        <rFont val="Calibri"/>
      </rPr>
      <t>From the vSphere Client, select the ESXi Host and go to Configure &gt;&gt; System &gt;&gt; Security Profile.</t>
    </r>
    <r>
      <rPr>
        <sz val="11"/>
        <color rgb="FF000000"/>
        <rFont val="Calibri"/>
      </rPr>
      <t xml:space="preserve">
</t>
    </r>
    <r>
      <rPr>
        <sz val="11"/>
        <color rgb="FF000000"/>
        <rFont val="Calibri"/>
      </rPr>
      <t xml:space="preserve">Under "Host Image Profile Acceptance Level", click "Edit...". </t>
    </r>
    <r>
      <rPr>
        <sz val="11"/>
        <color rgb="FF000000"/>
        <rFont val="Calibri"/>
      </rPr>
      <t xml:space="preserve">
</t>
    </r>
    <r>
      <rPr>
        <sz val="11"/>
        <color rgb="FF000000"/>
        <rFont val="Calibri"/>
      </rPr>
      <t>Using the drop-down selection, set the acceptance level as "VMwareCertified", "VMwareAccepted", or "PartnerSupported". The default is "PartnerSupported".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$esxcli.software.acceptance.set.CreateArgs()</t>
    </r>
    <r>
      <rPr>
        <sz val="11"/>
        <color rgb="FF000000"/>
        <rFont val="Calibri"/>
      </rPr>
      <t xml:space="preserve">
</t>
    </r>
    <r>
      <rPr>
        <sz val="11"/>
        <color rgb="FF000000"/>
        <rFont val="Calibri"/>
      </rPr>
      <t>$arguments.level = "PartnerSupported"</t>
    </r>
    <r>
      <rPr>
        <sz val="11"/>
        <color rgb="FF000000"/>
        <rFont val="Calibri"/>
      </rPr>
      <t xml:space="preserve">
</t>
    </r>
    <r>
      <rPr>
        <sz val="11"/>
        <color rgb="FF000000"/>
        <rFont val="Calibri"/>
      </rPr>
      <t>$esxcli.software.acceptance.set.Invoke($arguments)</t>
    </r>
    <r>
      <rPr>
        <sz val="11"/>
        <color rgb="FF000000"/>
        <rFont val="Calibri"/>
      </rPr>
      <t xml:space="preserve">
</t>
    </r>
    <r>
      <rPr>
        <sz val="11"/>
        <color rgb="FF000000"/>
        <rFont val="Calibri"/>
      </rPr>
      <t>Note: "VMwareCertified" or "VMwareAccepted" may be substituted for "PartnerSupported", depending on local requirements. These are case sensitive.</t>
    </r>
  </si>
  <si>
    <r>
      <rPr>
        <sz val="11"/>
        <color rgb="FF000000"/>
        <rFont val="Calibri"/>
      </rPr>
      <t xml:space="preserve">Verify the ESXi Image Profile to only allow signed VIBs. An unsigned VIB represents untested code installed on an ESXi host. The ESXi Image profile supports four acceptance levels: </t>
    </r>
    <r>
      <rPr>
        <sz val="11"/>
        <color rgb="FF000000"/>
        <rFont val="Calibri"/>
      </rPr>
      <t xml:space="preserve">
</t>
    </r>
    <r>
      <rPr>
        <sz val="11"/>
        <color rgb="FF000000"/>
        <rFont val="Calibri"/>
      </rPr>
      <t>1. VMwareCertified - VIBs created, tested, and signed by VMware.</t>
    </r>
    <r>
      <rPr>
        <sz val="11"/>
        <color rgb="FF000000"/>
        <rFont val="Calibri"/>
      </rPr>
      <t xml:space="preserve">
</t>
    </r>
    <r>
      <rPr>
        <sz val="11"/>
        <color rgb="FF000000"/>
        <rFont val="Calibri"/>
      </rPr>
      <t xml:space="preserve">2. VMwareAccepted - VIBs created by a VMware partner but tested and signed by VMware. </t>
    </r>
    <r>
      <rPr>
        <sz val="11"/>
        <color rgb="FF000000"/>
        <rFont val="Calibri"/>
      </rPr>
      <t xml:space="preserve">
</t>
    </r>
    <r>
      <rPr>
        <sz val="11"/>
        <color rgb="FF000000"/>
        <rFont val="Calibri"/>
      </rPr>
      <t xml:space="preserve">3. PartnerSupported - VIBs created, tested, and signed by a certified VMware partner. </t>
    </r>
    <r>
      <rPr>
        <sz val="11"/>
        <color rgb="FF000000"/>
        <rFont val="Calibri"/>
      </rPr>
      <t xml:space="preserve">
</t>
    </r>
    <r>
      <rPr>
        <sz val="11"/>
        <color rgb="FF000000"/>
        <rFont val="Calibri"/>
      </rPr>
      <t xml:space="preserve">4. CommunitySupported - VIBs that have not been tested by VMware or a VMware partner. </t>
    </r>
    <r>
      <rPr>
        <sz val="11"/>
        <color rgb="FF000000"/>
        <rFont val="Calibri"/>
      </rPr>
      <t xml:space="preserve">
</t>
    </r>
    <r>
      <rPr>
        <sz val="11"/>
        <color rgb="FF000000"/>
        <rFont val="Calibri"/>
      </rPr>
      <t>Community Supported VIBs are not supported and do not have a digital signature. To protect the security and integrity of ESXi hosts, do not allow unsigned (CommunitySupported) VIBs to be installed on hosts.</t>
    </r>
    <r>
      <rPr>
        <sz val="11"/>
        <color rgb="FF000000"/>
        <rFont val="Calibri"/>
      </rPr>
      <t xml:space="preserve">
</t>
    </r>
    <r>
      <rPr>
        <sz val="11"/>
        <color rgb="FF000000"/>
        <rFont val="Calibri"/>
      </rPr>
      <t>Satisfies: SRG-OS-000366-VMM-001430, SRG-OS-000370-VMM-001460, SRG-OS-000404-VMM-001650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</si>
  <si>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Security Profile.</t>
    </r>
    <r>
      <rPr>
        <sz val="11"/>
        <color rgb="FF000000"/>
        <rFont val="Calibri"/>
      </rPr>
      <t xml:space="preserve">
</t>
    </r>
    <r>
      <rPr>
        <sz val="11"/>
        <color rgb="FF000000"/>
        <rFont val="Calibri"/>
      </rPr>
      <t>Under "Host Image Profile Acceptance Level", view the acceptance level.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$esxcli.software.acceptance.get.Invoke()</t>
    </r>
    <r>
      <rPr>
        <sz val="11"/>
        <color rgb="FF000000"/>
        <rFont val="Calibri"/>
      </rPr>
      <t xml:space="preserve">
</t>
    </r>
    <r>
      <rPr>
        <sz val="11"/>
        <color rgb="FF000000"/>
        <rFont val="Calibri"/>
      </rPr>
      <t>If the acceptance level is "CommunitySupported", this is a finding.</t>
    </r>
  </si>
  <si>
    <t>V-256411</t>
  </si>
  <si>
    <r>
      <rPr>
        <sz val="11"/>
        <rFont val="Calibri"/>
      </rPr>
      <t>The ESXi host must protect the confidentiality and integrity of transmitted information by isolating vMotion traffic.</t>
    </r>
  </si>
  <si>
    <r>
      <rPr>
        <sz val="11"/>
        <color rgb="FF000000"/>
        <rFont val="Calibri"/>
      </rPr>
      <t>Configuration of the vMotion VMkernel will be unique to each environment.</t>
    </r>
    <r>
      <rPr>
        <sz val="11"/>
        <color rgb="FF000000"/>
        <rFont val="Calibri"/>
      </rPr>
      <t xml:space="preserve">
</t>
    </r>
    <r>
      <rPr>
        <sz val="11"/>
        <color rgb="FF000000"/>
        <rFont val="Calibri"/>
      </rPr>
      <t>As an example, to modify the IP address and VLAN information to the correct network on a distributed switch do the following:</t>
    </r>
    <r>
      <rPr>
        <sz val="11"/>
        <color rgb="FF000000"/>
        <rFont val="Calibri"/>
      </rPr>
      <t xml:space="preserve">
</t>
    </r>
    <r>
      <rPr>
        <sz val="11"/>
        <color rgb="FF000000"/>
        <rFont val="Calibri"/>
      </rPr>
      <t>From the vSphere Client, go to Networking.</t>
    </r>
    <r>
      <rPr>
        <sz val="11"/>
        <color rgb="FF000000"/>
        <rFont val="Calibri"/>
      </rPr>
      <t xml:space="preserve">
</t>
    </r>
    <r>
      <rPr>
        <sz val="11"/>
        <color rgb="FF000000"/>
        <rFont val="Calibri"/>
      </rPr>
      <t xml:space="preserve">Select a distributed switch, select a port group, and then go to Configure &gt;&gt; Settings &gt;&gt; Edit &gt;&gt; VLAN. </t>
    </r>
    <r>
      <rPr>
        <sz val="11"/>
        <color rgb="FF000000"/>
        <rFont val="Calibri"/>
      </rPr>
      <t xml:space="preserve">
</t>
    </r>
    <r>
      <rPr>
        <sz val="11"/>
        <color rgb="FF000000"/>
        <rFont val="Calibri"/>
      </rPr>
      <t>Change the "VLAN Type" to "VLAN" and change the "VLAN ID" to a network allocated and dedicated to vMotion traffic exclusively.</t>
    </r>
  </si>
  <si>
    <r>
      <rPr>
        <sz val="11"/>
        <color rgb="FF000000"/>
        <rFont val="Calibri"/>
      </rPr>
      <t>While encrypted vMotion is available, vMotion traffic should still be sequestered from other traffic to further protect it from attack. This network must only be accessible to other ESXi hosts, preventing outside access to the network.</t>
    </r>
    <r>
      <rPr>
        <sz val="11"/>
        <color rgb="FF000000"/>
        <rFont val="Calibri"/>
      </rPr>
      <t xml:space="preserve">
</t>
    </r>
    <r>
      <rPr>
        <sz val="11"/>
        <color rgb="FF000000"/>
        <rFont val="Calibri"/>
      </rPr>
      <t>The vMotion VMkernel port group must be in a dedicated VLAN that can be on a standard or distributed virtual switch as long as the vMotion VLAN is not shared by any other function and is not routed to anything but ESXi hosts.</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</si>
  <si>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t>
    </r>
    <r>
      <rPr>
        <sz val="11"/>
        <color rgb="FF000000"/>
        <rFont val="Calibri"/>
      </rPr>
      <t xml:space="preserve">
</t>
    </r>
    <r>
      <rPr>
        <sz val="11"/>
        <color rgb="FF000000"/>
        <rFont val="Calibri"/>
      </rPr>
      <t>Review the VLAN associated with the vMotion VMkernel(s) and verify they are dedicated for that purpose and are logically separated from other functions.</t>
    </r>
    <r>
      <rPr>
        <sz val="11"/>
        <color rgb="FF000000"/>
        <rFont val="Calibri"/>
      </rPr>
      <t xml:space="preserve">
</t>
    </r>
    <r>
      <rPr>
        <sz val="11"/>
        <color rgb="FF000000"/>
        <rFont val="Calibri"/>
      </rPr>
      <t>If long distance or cross vCenter vMotion is used, the vMotion network can be routable but must be accessible to only the intended ESXi hosts.</t>
    </r>
    <r>
      <rPr>
        <sz val="11"/>
        <color rgb="FF000000"/>
        <rFont val="Calibri"/>
      </rPr>
      <t xml:space="preserve">
</t>
    </r>
    <r>
      <rPr>
        <sz val="11"/>
        <color rgb="FF000000"/>
        <rFont val="Calibri"/>
      </rPr>
      <t>If the vMotion port group is not on an isolated VLAN and/or is routable to systems other than ESXi hosts, this is a finding.</t>
    </r>
  </si>
  <si>
    <t>V-256412</t>
  </si>
  <si>
    <r>
      <rPr>
        <sz val="11"/>
        <rFont val="Calibri"/>
      </rPr>
      <t>The ESXi host must protect the confidentiality and integrity of transmitted information by protecting ESXi management traffic.</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</si>
  <si>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Select the Management VMkernel and click "Edit...". On the "Port" properties tab, uncheck all services except "Management". Click "OK".</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Find the port group that contains the Management VMkernel and click the "..." button next to the name. Click "Edit Settings".</t>
    </r>
    <r>
      <rPr>
        <sz val="11"/>
        <color rgb="FF000000"/>
        <rFont val="Calibri"/>
      </rPr>
      <t xml:space="preserve">
</t>
    </r>
    <r>
      <rPr>
        <sz val="11"/>
        <color rgb="FF000000"/>
        <rFont val="Calibri"/>
      </rPr>
      <t>On the "Properties" tab, change the "VLAN ID" to one dedicated to Management traffic. Click "OK".</t>
    </r>
  </si>
  <si>
    <r>
      <rPr>
        <sz val="11"/>
        <color rgb="FF000000"/>
        <rFont val="Calibri"/>
      </rPr>
      <t>The vSphere management network provides access to the vSphere management interface on each component. Services running on the management interface provide an opportunity for an attacker to gain privileged access to the systems. Any remote attack most likely would begin with gaining entry to this network.</t>
    </r>
    <r>
      <rPr>
        <sz val="11"/>
        <color rgb="FF000000"/>
        <rFont val="Calibri"/>
      </rPr>
      <t xml:space="preserve">
</t>
    </r>
    <r>
      <rPr>
        <sz val="11"/>
        <color rgb="FF000000"/>
        <rFont val="Calibri"/>
      </rPr>
      <t>The Management VMkernel port group can be on a standard or distributed virtual switch but must be on a dedicated VLAN. The Management VLAN must not be shared by any other function and must not be accessible to anything other than management-related functions such as vCenter.</t>
    </r>
  </si>
  <si>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Select each VMkernel adapter that is "Enabled" for management traffic and, in the bottom pane, view the "Enabled services".</t>
    </r>
    <r>
      <rPr>
        <sz val="11"/>
        <color rgb="FF000000"/>
        <rFont val="Calibri"/>
      </rPr>
      <t xml:space="preserve">
</t>
    </r>
    <r>
      <rPr>
        <sz val="11"/>
        <color rgb="FF000000"/>
        <rFont val="Calibri"/>
      </rPr>
      <t>If any services other than "Management" are enabled on the Management VMkernel adapter, this is a finding.</t>
    </r>
    <r>
      <rPr>
        <sz val="11"/>
        <color rgb="FF000000"/>
        <rFont val="Calibri"/>
      </rPr>
      <t xml:space="preserve">
</t>
    </r>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Review the VLAN associated with each VMkernel that is "Enabled" for management traffic. Verify with the system administrator that they are dedicated for that purpose and are logically separated from other functions.</t>
    </r>
    <r>
      <rPr>
        <sz val="11"/>
        <color rgb="FF000000"/>
        <rFont val="Calibri"/>
      </rPr>
      <t xml:space="preserve">
</t>
    </r>
    <r>
      <rPr>
        <sz val="11"/>
        <color rgb="FF000000"/>
        <rFont val="Calibri"/>
      </rPr>
      <t>If the network segment is accessible, except to networks where other management-related entities are located such as vCenter, this is a finding.</t>
    </r>
    <r>
      <rPr>
        <sz val="11"/>
        <color rgb="FF000000"/>
        <rFont val="Calibri"/>
      </rPr>
      <t xml:space="preserve">
</t>
    </r>
    <r>
      <rPr>
        <sz val="11"/>
        <color rgb="FF000000"/>
        <rFont val="Calibri"/>
      </rPr>
      <t>If there are any other systems or devices such as VMs on the ESXi management segment, this is a finding.</t>
    </r>
  </si>
  <si>
    <t>V-256413</t>
  </si>
  <si>
    <r>
      <rPr>
        <sz val="11"/>
        <rFont val="Calibri"/>
      </rPr>
      <t>The ESXi host must protect the confidentiality and integrity of transmitted information by isolating IP-based storage traffic.</t>
    </r>
  </si>
  <si>
    <r>
      <rPr>
        <sz val="11"/>
        <color rgb="FF000000"/>
        <rFont val="Calibri"/>
      </rPr>
      <t>Configuration of an IP-based VMkernel will be unique to each environment.</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VMkernel adapters.</t>
    </r>
    <r>
      <rPr>
        <sz val="11"/>
        <color rgb="FF000000"/>
        <rFont val="Calibri"/>
      </rPr>
      <t xml:space="preserve">
</t>
    </r>
    <r>
      <rPr>
        <sz val="11"/>
        <color rgb="FF000000"/>
        <rFont val="Calibri"/>
      </rPr>
      <t>Select the VMkernel used for IP-based storage and click "Edit...". On the "Port" properties tab, uncheck all services. Click "OK".</t>
    </r>
    <r>
      <rPr>
        <sz val="11"/>
        <color rgb="FF000000"/>
        <rFont val="Calibri"/>
      </rPr>
      <t xml:space="preserve">
</t>
    </r>
    <r>
      <rPr>
        <sz val="11"/>
        <color rgb="FF000000"/>
        <rFont val="Calibri"/>
      </rPr>
      <t>Note: For VMkernels used for vSAN, leave the vSAN service enabled and uncheck all others.</t>
    </r>
    <r>
      <rPr>
        <sz val="11"/>
        <color rgb="FF000000"/>
        <rFont val="Calibri"/>
      </rPr>
      <t xml:space="preserve">
</t>
    </r>
    <r>
      <rPr>
        <sz val="11"/>
        <color rgb="FF000000"/>
        <rFont val="Calibri"/>
      </rPr>
      <t>From the vSphere Client, go to Hosts and Clusters &gt;&gt; select the ESXi Host &gt;&gt; Configure &gt;&gt; Networking &gt;&gt; Virtual switches.</t>
    </r>
    <r>
      <rPr>
        <sz val="11"/>
        <color rgb="FF000000"/>
        <rFont val="Calibri"/>
      </rPr>
      <t xml:space="preserve">
</t>
    </r>
    <r>
      <rPr>
        <sz val="11"/>
        <color rgb="FF000000"/>
        <rFont val="Calibri"/>
      </rPr>
      <t>Find the port group that is dedicated to IP-based storage and click the "..." button next to the name. Click "Edit Settings".</t>
    </r>
    <r>
      <rPr>
        <sz val="11"/>
        <color rgb="FF000000"/>
        <rFont val="Calibri"/>
      </rPr>
      <t xml:space="preserve">
</t>
    </r>
    <r>
      <rPr>
        <sz val="11"/>
        <color rgb="FF000000"/>
        <rFont val="Calibri"/>
      </rPr>
      <t>On the "Properties" tab, change the "VLAN ID" to one dedicated for IP-based storage traffic. Click "OK".</t>
    </r>
  </si>
  <si>
    <r>
      <rPr>
        <sz val="11"/>
        <color rgb="FF000000"/>
        <rFont val="Calibri"/>
      </rPr>
      <t>Virtual machines (VMs) might share virtual switches and VLANs with the IP-based storage configurations. IP-based storage includes vSAN, iSCSI, and NFS. This configuration might expose IP-based storage traffic to unauthorized VM users. IP-based storage frequently is not encrypted. It can be viewed by anyone with access to this network.</t>
    </r>
    <r>
      <rPr>
        <sz val="11"/>
        <color rgb="FF000000"/>
        <rFont val="Calibri"/>
      </rPr>
      <t xml:space="preserve">
</t>
    </r>
    <r>
      <rPr>
        <sz val="11"/>
        <color rgb="FF000000"/>
        <rFont val="Calibri"/>
      </rPr>
      <t>To restrict unauthorized users from viewing the IP-based storage traffic, the IP-based storage network must be logically separated from any other traffic. Configuring the IP-based storage adaptors on separate VLANs or network segments from other VMkernels and VMs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</si>
  <si>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Select each IP-based storage VMkernel adapter and view the enabled services.</t>
    </r>
    <r>
      <rPr>
        <sz val="11"/>
        <color rgb="FF000000"/>
        <rFont val="Calibri"/>
      </rPr>
      <t xml:space="preserve">
</t>
    </r>
    <r>
      <rPr>
        <sz val="11"/>
        <color rgb="FF000000"/>
        <rFont val="Calibri"/>
      </rPr>
      <t>If any services are enabled on an NFS or iSCSI IP-based storage VMkernel adapter, this is a finding.</t>
    </r>
    <r>
      <rPr>
        <sz val="11"/>
        <color rgb="FF000000"/>
        <rFont val="Calibri"/>
      </rPr>
      <t xml:space="preserve">
</t>
    </r>
    <r>
      <rPr>
        <sz val="11"/>
        <color rgb="FF000000"/>
        <rFont val="Calibri"/>
      </rPr>
      <t>If any services are enabled on a vSAN VMkernel adapter other than vSAN, this is a finding.</t>
    </r>
    <r>
      <rPr>
        <sz val="11"/>
        <color rgb="FF000000"/>
        <rFont val="Calibri"/>
      </rPr>
      <t xml:space="preserve">
</t>
    </r>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Review the VLANs associated with any IP-based storage VMkernels and verify they are dedicated for that purpose and are logically separated from other functions.</t>
    </r>
    <r>
      <rPr>
        <sz val="11"/>
        <color rgb="FF000000"/>
        <rFont val="Calibri"/>
      </rPr>
      <t xml:space="preserve">
</t>
    </r>
    <r>
      <rPr>
        <sz val="11"/>
        <color rgb="FF000000"/>
        <rFont val="Calibri"/>
      </rPr>
      <t>If any IP-based storage networks are not isolated from other traffic types, this is a finding.</t>
    </r>
  </si>
  <si>
    <t>V-256414</t>
  </si>
  <si>
    <r>
      <rPr>
        <sz val="11"/>
        <rFont val="Calibri"/>
      </rPr>
      <t>Simple Network Management Protocol (SNMP) must be configured properly on the ESXi host.</t>
    </r>
  </si>
  <si>
    <r>
      <rPr>
        <sz val="11"/>
        <color rgb="FF000000"/>
        <rFont val="Calibri"/>
      </rPr>
      <t>To disable SNMP from an ESXi shell, run the following command:</t>
    </r>
    <r>
      <rPr>
        <sz val="11"/>
        <color rgb="FF000000"/>
        <rFont val="Calibri"/>
      </rPr>
      <t xml:space="preserve">
</t>
    </r>
    <r>
      <rPr>
        <sz val="11"/>
        <color rgb="FF000000"/>
        <rFont val="Calibri"/>
      </rPr>
      <t># esxcli system snmp set -e no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t>
    </r>
    <r>
      <rPr>
        <sz val="11"/>
        <color rgb="FF000000"/>
        <rFont val="Calibri"/>
      </rPr>
      <t xml:space="preserve">
</t>
    </r>
    <r>
      <rPr>
        <sz val="11"/>
        <color rgb="FF000000"/>
        <rFont val="Calibri"/>
      </rPr>
      <t>Get-VMHostSnmp | Set-VMHostSnmp -Enabled $false</t>
    </r>
    <r>
      <rPr>
        <sz val="11"/>
        <color rgb="FF000000"/>
        <rFont val="Calibri"/>
      </rPr>
      <t xml:space="preserve">
</t>
    </r>
    <r>
      <rPr>
        <sz val="11"/>
        <color rgb="FF000000"/>
        <rFont val="Calibri"/>
      </rPr>
      <t>To configure SNMP for v3 targets, use the "esxcli system snmp set" command set locally on the host or remotely via PowerCLI.</t>
    </r>
  </si>
  <si>
    <r>
      <rPr>
        <sz val="11"/>
        <color rgb="FF000000"/>
        <rFont val="Calibri"/>
      </rPr>
      <t>If SNMP is not being used, it must remain disabled. If it is being used, the proper trap destination must be configured. If SNMP is not properly configured, monitoring information can be sent to a malicious host that can use this information to plan an attack.</t>
    </r>
  </si>
  <si>
    <r>
      <rPr>
        <sz val="11"/>
        <color rgb="FF000000"/>
        <rFont val="Calibri"/>
      </rPr>
      <t>From an ESXi shell, run the following command:</t>
    </r>
    <r>
      <rPr>
        <sz val="11"/>
        <color rgb="FF000000"/>
        <rFont val="Calibri"/>
      </rPr>
      <t xml:space="preserve">
</t>
    </r>
    <r>
      <rPr>
        <sz val="11"/>
        <color rgb="FF000000"/>
        <rFont val="Calibri"/>
      </rPr>
      <t># esxcli system snmp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Get-VMHostSnmp | Select *</t>
    </r>
    <r>
      <rPr>
        <sz val="11"/>
        <color rgb="FF000000"/>
        <rFont val="Calibri"/>
      </rPr>
      <t xml:space="preserve">
</t>
    </r>
    <r>
      <rPr>
        <sz val="11"/>
        <color rgb="FF000000"/>
        <rFont val="Calibri"/>
      </rPr>
      <t>If SNMP is not in use and is enabled, this is a finding.</t>
    </r>
    <r>
      <rPr>
        <sz val="11"/>
        <color rgb="FF000000"/>
        <rFont val="Calibri"/>
      </rPr>
      <t xml:space="preserve">
</t>
    </r>
    <r>
      <rPr>
        <sz val="11"/>
        <color rgb="FF000000"/>
        <rFont val="Calibri"/>
      </rPr>
      <t>If SNMP is enabled and read-only communities are set to "public", this is a finding.</t>
    </r>
    <r>
      <rPr>
        <sz val="11"/>
        <color rgb="FF000000"/>
        <rFont val="Calibri"/>
      </rPr>
      <t xml:space="preserve">
</t>
    </r>
    <r>
      <rPr>
        <sz val="11"/>
        <color rgb="FF000000"/>
        <rFont val="Calibri"/>
      </rPr>
      <t>If SNMP is enabled and is not using v3 targets, this is a finding.</t>
    </r>
    <r>
      <rPr>
        <sz val="11"/>
        <color rgb="FF000000"/>
        <rFont val="Calibri"/>
      </rPr>
      <t xml:space="preserve">
</t>
    </r>
    <r>
      <rPr>
        <sz val="11"/>
        <color rgb="FF000000"/>
        <rFont val="Calibri"/>
      </rPr>
      <t>Note: SNMP v3 targets can only be viewed and configured via the "esxcli" command.</t>
    </r>
  </si>
  <si>
    <t>V-256415</t>
  </si>
  <si>
    <r>
      <rPr>
        <sz val="11"/>
        <rFont val="Calibri"/>
      </rPr>
      <t>The ESXi host must enable bidirectional Challenge-Handshake Authentication Protocol (CHAP) authentication for Internet Small Computer Systems Interface (iSCSI) traffic.</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</si>
  <si>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Storage &gt;&gt; Storage Adapters.</t>
    </r>
    <r>
      <rPr>
        <sz val="11"/>
        <color rgb="FF000000"/>
        <rFont val="Calibri"/>
      </rPr>
      <t xml:space="preserve">
</t>
    </r>
    <r>
      <rPr>
        <sz val="11"/>
        <color rgb="FF000000"/>
        <rFont val="Calibri"/>
      </rPr>
      <t xml:space="preserve">Select the iSCSI adapter &gt;&gt; Properties &gt;&gt; Authentication. </t>
    </r>
    <r>
      <rPr>
        <sz val="11"/>
        <color rgb="FF000000"/>
        <rFont val="Calibri"/>
      </rPr>
      <t xml:space="preserve">
</t>
    </r>
    <r>
      <rPr>
        <sz val="11"/>
        <color rgb="FF000000"/>
        <rFont val="Calibri"/>
      </rPr>
      <t>Click "Edit...". Set "Authentication Method" to "Use bidirectional CHAP" and enter a unique secret for each traffic flow direction.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Set-VMHostHba -ChapType Required -ChapName "chapname" -ChapPassword "password" -MutualChapEnabled $true -MutualChapName "mutualchapname" -MutualChapPassword "mutualpassword"</t>
    </r>
  </si>
  <si>
    <r>
      <rPr>
        <sz val="11"/>
        <color rgb="FF000000"/>
        <rFont val="Calibri"/>
      </rPr>
      <t>When enabled, vSphere performs bidirectional authentication of both the iSCSI target and host. When not authenticating both the iSCSI target and host, there is potential for a man-in-the-middle attack, in which an attacker might impersonate either side of the connection to steal data. Bidirectional authentication mitigates this risk.</t>
    </r>
  </si>
  <si>
    <r>
      <rPr>
        <sz val="11"/>
        <color rgb="FF000000"/>
        <rFont val="Calibri"/>
      </rPr>
      <t>If iSCSI is not used,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Storage &gt;&gt; Storage Adapters.</t>
    </r>
    <r>
      <rPr>
        <sz val="11"/>
        <color rgb="FF000000"/>
        <rFont val="Calibri"/>
      </rPr>
      <t xml:space="preserve">
</t>
    </r>
    <r>
      <rPr>
        <sz val="11"/>
        <color rgb="FF000000"/>
        <rFont val="Calibri"/>
      </rPr>
      <t>Select the iSCSI adapter &gt;&gt; Properties &gt;&gt; Authentication &gt;&gt; Method.</t>
    </r>
    <r>
      <rPr>
        <sz val="11"/>
        <color rgb="FF000000"/>
        <rFont val="Calibri"/>
      </rPr>
      <t xml:space="preserve">
</t>
    </r>
    <r>
      <rPr>
        <sz val="11"/>
        <color rgb="FF000000"/>
        <rFont val="Calibri"/>
      </rPr>
      <t>View the CHAP configuration and verify CHAP is required for target and host authentication.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Select AuthenticationProperties -ExpandProperty AuthenticationProperties</t>
    </r>
    <r>
      <rPr>
        <sz val="11"/>
        <color rgb="FF000000"/>
        <rFont val="Calibri"/>
      </rPr>
      <t xml:space="preserve">
</t>
    </r>
    <r>
      <rPr>
        <sz val="11"/>
        <color rgb="FF000000"/>
        <rFont val="Calibri"/>
      </rPr>
      <t>If iSCSI is used and CHAP is not set to "required" for both the target and host, this is a finding.</t>
    </r>
    <r>
      <rPr>
        <sz val="11"/>
        <color rgb="FF000000"/>
        <rFont val="Calibri"/>
      </rPr>
      <t xml:space="preserve">
</t>
    </r>
    <r>
      <rPr>
        <sz val="11"/>
        <color rgb="FF000000"/>
        <rFont val="Calibri"/>
      </rPr>
      <t>If iSCSI is used and unique CHAP secrets are not used for each host, this is a finding.</t>
    </r>
  </si>
  <si>
    <t>V-256416</t>
  </si>
  <si>
    <r>
      <rPr>
        <sz val="11"/>
        <rFont val="Calibri"/>
      </rPr>
      <t>The ESXi host must disable Inter-Virtual Machine (VM) Transparent Page Sharing.</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</si>
  <si>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"Mem.ShareForceSalting" value and set it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 | Set-AdvancedSetting -Value 2</t>
    </r>
  </si>
  <si>
    <r>
      <rPr>
        <sz val="11"/>
        <color rgb="FF000000"/>
        <rFont val="Calibri"/>
      </rPr>
      <t>Published academic papers have demonstrated that by forcing a flush and reload of cache memory, it is possible to measure memory timings to try to determine an Advanced Encryption Standard (AES) encryption key in use on another virtual machine running on the same physical processor of the host server if Transparent Page Sharing (TPS) is enabled between the two VMs. This technique works only in a highly controlled system configured in a nonstandard way that VMware believes would not be recreated in a production environment.</t>
    </r>
    <r>
      <rPr>
        <sz val="11"/>
        <color rgb="FF000000"/>
        <rFont val="Calibri"/>
      </rPr>
      <t xml:space="preserve">
</t>
    </r>
    <r>
      <rPr>
        <sz val="11"/>
        <color rgb="FF000000"/>
        <rFont val="Calibri"/>
      </rPr>
      <t>Although VMware believes information being disclosed in real-world conditions is unrealistic, out of an abundance of caution, upcoming ESXi Update releases will no longer enable TPS between VMs by default (TPS will still be used within individual VMs).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</si>
  <si>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"Mem.ShareForceSalting" value and verify it is set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t>
    </r>
    <r>
      <rPr>
        <sz val="11"/>
        <color rgb="FF000000"/>
        <rFont val="Calibri"/>
      </rPr>
      <t xml:space="preserve">
</t>
    </r>
    <r>
      <rPr>
        <sz val="11"/>
        <color rgb="FF000000"/>
        <rFont val="Calibri"/>
      </rPr>
      <t>If the "Mem.ShareForceSalting" setting is not set to "2", this is a finding.</t>
    </r>
  </si>
  <si>
    <t>V-256417</t>
  </si>
  <si>
    <r>
      <rPr>
        <sz val="11"/>
        <rFont val="Calibri"/>
      </rPr>
      <t>The ESXi host must configure the firewall to restrict access to services running on the host.</t>
    </r>
  </si>
  <si>
    <r>
      <rPr>
        <sz val="11"/>
        <color rgb="FF000000"/>
        <rFont val="Calibri"/>
      </rPr>
      <t xml:space="preserve">From the vSphere Client, go to Hosts and Clusters. </t>
    </r>
    <r>
      <rPr>
        <sz val="11"/>
        <color rgb="FF000000"/>
        <rFont val="Calibri"/>
      </rPr>
      <t xml:space="preserve">
</t>
    </r>
    <r>
      <rPr>
        <sz val="11"/>
        <color rgb="FF000000"/>
        <rFont val="Calibri"/>
      </rPr>
      <t>Select the ESXi Host &gt;&gt; Configure &gt;&gt; System &gt;&gt; Firewall.</t>
    </r>
    <r>
      <rPr>
        <sz val="11"/>
        <color rgb="FF000000"/>
        <rFont val="Calibri"/>
      </rPr>
      <t xml:space="preserve">
</t>
    </r>
    <r>
      <rPr>
        <sz val="11"/>
        <color rgb="FF000000"/>
        <rFont val="Calibri"/>
      </rPr>
      <t>Click "Edit...". For each enabled service, uncheck the check box to "Allow connections from any IP address" and input the site-specific network(s) required.</t>
    </r>
    <r>
      <rPr>
        <sz val="11"/>
        <color rgb="FF000000"/>
        <rFont val="Calibri"/>
      </rPr>
      <t xml:space="preserve">
</t>
    </r>
    <r>
      <rPr>
        <sz val="11"/>
        <color rgb="FF000000"/>
        <rFont val="Calibri"/>
      </rPr>
      <t>The following example formats are acceptable:</t>
    </r>
    <r>
      <rPr>
        <sz val="11"/>
        <color rgb="FF000000"/>
        <rFont val="Calibri"/>
      </rPr>
      <t xml:space="preserve">
</t>
    </r>
    <r>
      <rPr>
        <sz val="11"/>
        <color rgb="FF000000"/>
        <rFont val="Calibri"/>
      </rPr>
      <t>192.168.0.0/24</t>
    </r>
    <r>
      <rPr>
        <sz val="11"/>
        <color rgb="FF000000"/>
        <rFont val="Calibri"/>
      </rPr>
      <t xml:space="preserve">
</t>
    </r>
    <r>
      <rPr>
        <sz val="11"/>
        <color rgb="FF000000"/>
        <rFont val="Calibri"/>
      </rPr>
      <t>192.168.1.2, 2001::1/64</t>
    </r>
    <r>
      <rPr>
        <sz val="11"/>
        <color rgb="FF000000"/>
        <rFont val="Calibri"/>
      </rPr>
      <t xml:space="preserve">
</t>
    </r>
    <r>
      <rPr>
        <sz val="11"/>
        <color rgb="FF000000"/>
        <rFont val="Calibri"/>
      </rPr>
      <t>fd3e:29a6:0a81:e478::/64</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#This disables the allow all rule for the target service. We are targeting the sshServer service in this example.</t>
    </r>
    <r>
      <rPr>
        <sz val="11"/>
        <color rgb="FF000000"/>
        <rFont val="Calibri"/>
      </rPr>
      <t xml:space="preserve">
</t>
    </r>
    <r>
      <rPr>
        <sz val="11"/>
        <color rgb="FF000000"/>
        <rFont val="Calibri"/>
      </rPr>
      <t>$arguments = $esxcli.network.firewall.ruleset.set.CreateArgs()</t>
    </r>
    <r>
      <rPr>
        <sz val="11"/>
        <color rgb="FF000000"/>
        <rFont val="Calibri"/>
      </rPr>
      <t xml:space="preserve">
</t>
    </r>
    <r>
      <rPr>
        <sz val="11"/>
        <color rgb="FF000000"/>
        <rFont val="Calibri"/>
      </rPr>
      <t>$arguments.rulesetid = "sshServer"</t>
    </r>
    <r>
      <rPr>
        <sz val="11"/>
        <color rgb="FF000000"/>
        <rFont val="Calibri"/>
      </rPr>
      <t xml:space="preserve">
</t>
    </r>
    <r>
      <rPr>
        <sz val="11"/>
        <color rgb="FF000000"/>
        <rFont val="Calibri"/>
      </rPr>
      <t>$arguments.allowedall = $false</t>
    </r>
    <r>
      <rPr>
        <sz val="11"/>
        <color rgb="FF000000"/>
        <rFont val="Calibri"/>
      </rPr>
      <t xml:space="preserve">
</t>
    </r>
    <r>
      <rPr>
        <sz val="11"/>
        <color rgb="FF000000"/>
        <rFont val="Calibri"/>
      </rPr>
      <t>$esxcli.network.firewall.ruleset.set.Invoke($arguments)</t>
    </r>
    <r>
      <rPr>
        <sz val="11"/>
        <color rgb="FF000000"/>
        <rFont val="Calibri"/>
      </rPr>
      <t xml:space="preserve">
</t>
    </r>
    <r>
      <rPr>
        <sz val="11"/>
        <color rgb="FF000000"/>
        <rFont val="Calibri"/>
      </rPr>
      <t>#Next add the allowed IPs for the service. Note doing the "vSphere Web Client" service this way may disable access but may be done through vCenter or through the console.</t>
    </r>
    <r>
      <rPr>
        <sz val="11"/>
        <color rgb="FF000000"/>
        <rFont val="Calibri"/>
      </rPr>
      <t xml:space="preserve">
</t>
    </r>
    <r>
      <rPr>
        <sz val="11"/>
        <color rgb="FF000000"/>
        <rFont val="Calibri"/>
      </rPr>
      <t>$arguments = $esxcli.network.firewall.ruleset.allowedip.add.CreateArgs()</t>
    </r>
    <r>
      <rPr>
        <sz val="11"/>
        <color rgb="FF000000"/>
        <rFont val="Calibri"/>
      </rPr>
      <t xml:space="preserve">
</t>
    </r>
    <r>
      <rPr>
        <sz val="11"/>
        <color rgb="FF000000"/>
        <rFont val="Calibri"/>
      </rPr>
      <t>$arguments.rulesetid = "sshServer"</t>
    </r>
    <r>
      <rPr>
        <sz val="11"/>
        <color rgb="FF000000"/>
        <rFont val="Calibri"/>
      </rPr>
      <t xml:space="preserve">
</t>
    </r>
    <r>
      <rPr>
        <sz val="11"/>
        <color rgb="FF000000"/>
        <rFont val="Calibri"/>
      </rPr>
      <t>$arguments.ipaddress = "10.0.0.0/8"</t>
    </r>
    <r>
      <rPr>
        <sz val="11"/>
        <color rgb="FF000000"/>
        <rFont val="Calibri"/>
      </rPr>
      <t xml:space="preserve">
</t>
    </r>
    <r>
      <rPr>
        <sz val="11"/>
        <color rgb="FF000000"/>
        <rFont val="Calibri"/>
      </rPr>
      <t>$esxcli.network.firewall.ruleset.allowedip.add.Invoke($arguments)</t>
    </r>
    <r>
      <rPr>
        <sz val="11"/>
        <color rgb="FF000000"/>
        <rFont val="Calibri"/>
      </rPr>
      <t xml:space="preserve">
</t>
    </r>
    <r>
      <rPr>
        <sz val="11"/>
        <color rgb="FF000000"/>
        <rFont val="Calibri"/>
      </rPr>
      <t>This must be done for each enabled service.</t>
    </r>
  </si>
  <si>
    <r>
      <rPr>
        <sz val="11"/>
        <color rgb="FF000000"/>
        <rFont val="Calibri"/>
      </rPr>
      <t>Unrestricted access to services running on an ESXi host can expose a host to outside attacks and unauthorized access. Reduce the risk by configuring the ESXi firewall to only allow access from authorized networks.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</si>
  <si>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Firewall.</t>
    </r>
    <r>
      <rPr>
        <sz val="11"/>
        <color rgb="FF000000"/>
        <rFont val="Calibri"/>
      </rPr>
      <t xml:space="preserve">
</t>
    </r>
    <r>
      <rPr>
        <sz val="11"/>
        <color rgb="FF000000"/>
        <rFont val="Calibri"/>
      </rPr>
      <t>Under the "Allowed IP addresses" column, review the allowed IPs for each service.</t>
    </r>
    <r>
      <rPr>
        <sz val="11"/>
        <color rgb="FF000000"/>
        <rFont val="Calibri"/>
      </rPr>
      <t xml:space="preserve">
</t>
    </r>
    <r>
      <rPr>
        <sz val="11"/>
        <color rgb="FF000000"/>
        <rFont val="Calibri"/>
      </rPr>
      <t>Check this for "Incoming" and "Outgoing" sections.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Get-VMHostFirewallException | Where {$_.Enabled -eq $true} | Select Name,Enabled,@{N="AllIPEnabled";E={$_.ExtensionData.AllowedHosts.AllIP}}</t>
    </r>
    <r>
      <rPr>
        <sz val="11"/>
        <color rgb="FF000000"/>
        <rFont val="Calibri"/>
      </rPr>
      <t xml:space="preserve">
</t>
    </r>
    <r>
      <rPr>
        <sz val="11"/>
        <color rgb="FF000000"/>
        <rFont val="Calibri"/>
      </rPr>
      <t>If for an enabled service "Allow connections from any IP address" is selected, this is a finding.</t>
    </r>
  </si>
  <si>
    <t>V-256418</t>
  </si>
  <si>
    <r>
      <rPr>
        <sz val="11"/>
        <rFont val="Calibri"/>
      </rPr>
      <t>The ESXi host must configure the firewall to block network traffic by default.</t>
    </r>
  </si>
  <si>
    <r>
      <rPr>
        <sz val="11"/>
        <color rgb="FF000000"/>
        <rFont val="Calibri"/>
      </rPr>
      <t>From an ESXi shell, run the following command:</t>
    </r>
    <r>
      <rPr>
        <sz val="11"/>
        <color rgb="FF000000"/>
        <rFont val="Calibri"/>
      </rPr>
      <t xml:space="preserve">
</t>
    </r>
    <r>
      <rPr>
        <sz val="11"/>
        <color rgb="FF000000"/>
        <rFont val="Calibri"/>
      </rPr>
      <t># esxcli network firewall set --default-action=false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 | Set-VMHostFirewallDefaultPolicy -AllowIncoming $false -AllowOutgoing $false</t>
    </r>
  </si>
  <si>
    <r>
      <rPr>
        <sz val="11"/>
        <color rgb="FF000000"/>
        <rFont val="Calibri"/>
      </rPr>
      <t>In addition to service-specific firewall rules, ESXi has a default firewall rule policy to allow or deny incoming and outgoing traffic. Reduce the risk of attack by ensuring this is set to deny incoming and outgoing traffic.</t>
    </r>
  </si>
  <si>
    <r>
      <rPr>
        <sz val="11"/>
        <color rgb="FF000000"/>
        <rFont val="Calibri"/>
      </rPr>
      <t>From an ESXi shell, run the following command:</t>
    </r>
    <r>
      <rPr>
        <sz val="11"/>
        <color rgb="FF000000"/>
        <rFont val="Calibri"/>
      </rPr>
      <t xml:space="preserve">
</t>
    </r>
    <r>
      <rPr>
        <sz val="11"/>
        <color rgb="FF000000"/>
        <rFont val="Calibri"/>
      </rPr>
      <t># esxcli network firewall get</t>
    </r>
    <r>
      <rPr>
        <sz val="11"/>
        <color rgb="FF000000"/>
        <rFont val="Calibri"/>
      </rPr>
      <t xml:space="preserve">
</t>
    </r>
    <r>
      <rPr>
        <sz val="11"/>
        <color rgb="FF000000"/>
        <rFont val="Calibri"/>
      </rPr>
      <t>If the "Default Action" does not equal "DROP",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t>
    </r>
    <r>
      <rPr>
        <sz val="11"/>
        <color rgb="FF000000"/>
        <rFont val="Calibri"/>
      </rPr>
      <t xml:space="preserve">
</t>
    </r>
    <r>
      <rPr>
        <sz val="11"/>
        <color rgb="FF000000"/>
        <rFont val="Calibri"/>
      </rPr>
      <t>If the Incoming or Outgoing policies are "True", this is a finding.</t>
    </r>
  </si>
  <si>
    <t>V-256419</t>
  </si>
  <si>
    <r>
      <rPr>
        <sz val="11"/>
        <rFont val="Calibri"/>
      </rPr>
      <t>The ESXi host must enable Bridge Protocol Data Units (BPDU) filter on the host to prevent being locked out of physical switch ports with Portfast and BPDU Guard enabled.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</si>
  <si>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"Net.BlockGuestBPDU" value and configure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 | Set-AdvancedSetting -Value 1</t>
    </r>
  </si>
  <si>
    <r>
      <rPr>
        <sz val="11"/>
        <color rgb="FF000000"/>
        <rFont val="Calibri"/>
      </rPr>
      <t>BPDU Guard and Portfast are commonly enabled on the physical switch to which the ESXi host is directly connected to reduce the Spanning Tree Protocol (STP) convergence delay.</t>
    </r>
    <r>
      <rPr>
        <sz val="11"/>
        <color rgb="FF000000"/>
        <rFont val="Calibri"/>
      </rPr>
      <t xml:space="preserve">
</t>
    </r>
    <r>
      <rPr>
        <sz val="11"/>
        <color rgb="FF000000"/>
        <rFont val="Calibri"/>
      </rPr>
      <t>If a BPDU packet is sent from a virtual machine (VM) on the ESXi host to the physical switch configured as stated above, a cascading lockout of all the uplink interfaces from the ESXi host can occur. To prevent this type of lockout, BPDU Filter can be enabled on the ESXi host to drop any BPDU packets being sent to the physical switch.</t>
    </r>
    <r>
      <rPr>
        <sz val="11"/>
        <color rgb="FF000000"/>
        <rFont val="Calibri"/>
      </rPr>
      <t xml:space="preserve">
</t>
    </r>
    <r>
      <rPr>
        <sz val="11"/>
        <color rgb="FF000000"/>
        <rFont val="Calibri"/>
      </rPr>
      <t>The caveat is that certain Secure Socket Layer (SSL) virtual private networks that use Windows bridging capability can legitimately generate BPDU packets. The administrator should verify no legitimate BPDU packets are generated by VMs on the ESXi host prior to enabling BPDU Filter. If BPDU Filter is enabled in this situation, enabling Reject Forged Transmits on the virtual switch port group adds protection against Spanning Tree loops.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</si>
  <si>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"Net.BlockGuestBPDU"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t>
    </r>
    <r>
      <rPr>
        <sz val="11"/>
        <color rgb="FF000000"/>
        <rFont val="Calibri"/>
      </rPr>
      <t xml:space="preserve">
</t>
    </r>
    <r>
      <rPr>
        <sz val="11"/>
        <color rgb="FF000000"/>
        <rFont val="Calibri"/>
      </rPr>
      <t>If the "Net.BlockGuestBPDU" setting is not set to "1", this is a finding.</t>
    </r>
  </si>
  <si>
    <t>V-256420</t>
  </si>
  <si>
    <r>
      <rPr>
        <sz val="11"/>
        <rFont val="Calibri"/>
      </rPr>
      <t>All port groups on standard switches must be configured to reject forged transmits.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</si>
  <si>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On each standard switch, click the "..." button next to each port group. Click Edit Settings &gt;&gt; Security tab. </t>
    </r>
    <r>
      <rPr>
        <sz val="11"/>
        <color rgb="FF000000"/>
        <rFont val="Calibri"/>
      </rPr>
      <t xml:space="preserve">
</t>
    </r>
    <r>
      <rPr>
        <sz val="11"/>
        <color rgb="FF000000"/>
        <rFont val="Calibri"/>
      </rPr>
      <t>Set "Forged transmits"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-Standard | Get-SecurityPolicy | Set-SecurityPolicy -ForgedTransmits $false</t>
    </r>
    <r>
      <rPr>
        <sz val="11"/>
        <color rgb="FF000000"/>
        <rFont val="Calibri"/>
      </rPr>
      <t xml:space="preserve">
</t>
    </r>
    <r>
      <rPr>
        <sz val="11"/>
        <color rgb="FF000000"/>
        <rFont val="Calibri"/>
      </rPr>
      <t>Get-VirtualPortGroup -Standard | Get-SecurityPolicy | Set-SecurityPolicy -ForgedTransmitsInherited $true</t>
    </r>
  </si>
  <si>
    <r>
      <rPr>
        <sz val="11"/>
        <color rgb="FF000000"/>
        <rFont val="Calibri"/>
      </rPr>
      <t xml:space="preserve">If the virtual machine (VM) operating system changes the Media Access Control (MAC) address, the operating system can send frames with an impersonated source MAC address at any time. This allows an operating system to stage malicious attacks on the devices in a network by impersonating a network adaptor authorized by the receiving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means the virtual switch does not compare the source and effective MAC addresses.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protect against MAC address impersonation, all virtual switches must have forged transmissions set to reject. Reject Forged Transmit can be set at the vSwitch and/or the Portgroup level. Switch-level settings can be overridden at the Portgroup level.</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</si>
  <si>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On each standard switch, click the "..." button next to each port group. Click View Settings &gt;&gt; Policies tab. </t>
    </r>
    <r>
      <rPr>
        <sz val="11"/>
        <color rgb="FF000000"/>
        <rFont val="Calibri"/>
      </rPr>
      <t xml:space="preserve">
</t>
    </r>
    <r>
      <rPr>
        <sz val="11"/>
        <color rgb="FF000000"/>
        <rFont val="Calibri"/>
      </rPr>
      <t>Verify that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-Standard | Get-SecurityPolicy</t>
    </r>
    <r>
      <rPr>
        <sz val="11"/>
        <color rgb="FF000000"/>
        <rFont val="Calibri"/>
      </rPr>
      <t xml:space="preserve">
</t>
    </r>
    <r>
      <rPr>
        <sz val="11"/>
        <color rgb="FF000000"/>
        <rFont val="Calibri"/>
      </rPr>
      <t>Get-VirtualPortGroup -Standard | Get-SecurityPolicy</t>
    </r>
    <r>
      <rPr>
        <sz val="11"/>
        <color rgb="FF000000"/>
        <rFont val="Calibri"/>
      </rPr>
      <t xml:space="preserve">
</t>
    </r>
    <r>
      <rPr>
        <sz val="11"/>
        <color rgb="FF000000"/>
        <rFont val="Calibri"/>
      </rPr>
      <t>If the "Forged Transmits" policy is set to "Accept" (or "true", via PowerCLI), this is a finding.</t>
    </r>
  </si>
  <si>
    <t>V-256421</t>
  </si>
  <si>
    <r>
      <rPr>
        <sz val="11"/>
        <rFont val="Calibri"/>
      </rPr>
      <t>All port groups on standard switches must be configured to reject guest Media Access Control (MAC) address changes.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</si>
  <si>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On each standard switch, click the "..." button next to each port group. Click Edit Settings &gt;&gt; Security tab. </t>
    </r>
    <r>
      <rPr>
        <sz val="11"/>
        <color rgb="FF000000"/>
        <rFont val="Calibri"/>
      </rPr>
      <t xml:space="preserve">
</t>
    </r>
    <r>
      <rPr>
        <sz val="11"/>
        <color rgb="FF000000"/>
        <rFont val="Calibri"/>
      </rPr>
      <t>Set "MAC Address Changes"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-Standard | Get-SecurityPolicy | Set-SecurityPolicy -MacChanges $false</t>
    </r>
    <r>
      <rPr>
        <sz val="11"/>
        <color rgb="FF000000"/>
        <rFont val="Calibri"/>
      </rPr>
      <t xml:space="preserve">
</t>
    </r>
    <r>
      <rPr>
        <sz val="11"/>
        <color rgb="FF000000"/>
        <rFont val="Calibri"/>
      </rPr>
      <t>Get-VirtualPortGroup -Standard | Get-SecurityPolicy | Set-SecurityPolicy -MacChangesInherited $true</t>
    </r>
  </si>
  <si>
    <r>
      <rPr>
        <sz val="11"/>
        <color rgb="FF000000"/>
        <rFont val="Calibri"/>
      </rPr>
      <t>If the virtual machine (VM) operating system changes the MAC address, it can send frames with an impersonated source MAC address at any time. This allows it to stage malicious attacks on the devices in a network by impersonating a network adaptor authorized by the receiving network.</t>
    </r>
    <r>
      <rPr>
        <sz val="11"/>
        <color rgb="FF000000"/>
        <rFont val="Calibri"/>
      </rPr>
      <t xml:space="preserve">
</t>
    </r>
    <r>
      <rPr>
        <sz val="11"/>
        <color rgb="FF000000"/>
        <rFont val="Calibri"/>
      </rPr>
      <t>This will prevent VMs from changing their effective MAC address, which will affect applications that require this functionality. This will also affect how a layer 2 bridge will operate and will affect applications that require a specific MAC address for licensing. "Reject MAC Changes" can be set at the vSwitch and/or the Portgroup level. Switch-level settings can be overridden at the Portgroup level.</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</si>
  <si>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On each standard switch, click the "..." button next to each port group. Click View Settings &gt;&gt; Policies tab. </t>
    </r>
    <r>
      <rPr>
        <sz val="11"/>
        <color rgb="FF000000"/>
        <rFont val="Calibri"/>
      </rPr>
      <t xml:space="preserve">
</t>
    </r>
    <r>
      <rPr>
        <sz val="11"/>
        <color rgb="FF000000"/>
        <rFont val="Calibri"/>
      </rPr>
      <t>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-Standard | Get-SecurityPolicy</t>
    </r>
    <r>
      <rPr>
        <sz val="11"/>
        <color rgb="FF000000"/>
        <rFont val="Calibri"/>
      </rPr>
      <t xml:space="preserve">
</t>
    </r>
    <r>
      <rPr>
        <sz val="11"/>
        <color rgb="FF000000"/>
        <rFont val="Calibri"/>
      </rPr>
      <t>Get-VirtualPortGroup -Standard | Get-SecurityPolicy</t>
    </r>
    <r>
      <rPr>
        <sz val="11"/>
        <color rgb="FF000000"/>
        <rFont val="Calibri"/>
      </rPr>
      <t xml:space="preserve">
</t>
    </r>
    <r>
      <rPr>
        <sz val="11"/>
        <color rgb="FF000000"/>
        <rFont val="Calibri"/>
      </rPr>
      <t>If the "MAC Address Changes" policy is set to "Accept" (or "true", via PowerCLI), this is a finding.</t>
    </r>
  </si>
  <si>
    <t>V-256422</t>
  </si>
  <si>
    <r>
      <rPr>
        <sz val="11"/>
        <rFont val="Calibri"/>
      </rPr>
      <t>All port groups on standard switches must be configured to reject guest promiscuous mode requests.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</si>
  <si>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On each standard switch, click the "..." button next to each port group. Click Edit Settings &gt;&gt; Security tab. </t>
    </r>
    <r>
      <rPr>
        <sz val="11"/>
        <color rgb="FF000000"/>
        <rFont val="Calibri"/>
      </rPr>
      <t xml:space="preserve">
</t>
    </r>
    <r>
      <rPr>
        <sz val="11"/>
        <color rgb="FF000000"/>
        <rFont val="Calibri"/>
      </rPr>
      <t>Set "Promiscuous Mode"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-Standard | Get-SecurityPolicy | Set-SecurityPolicy -AllowPromiscuous $false</t>
    </r>
    <r>
      <rPr>
        <sz val="11"/>
        <color rgb="FF000000"/>
        <rFont val="Calibri"/>
      </rPr>
      <t xml:space="preserve">
</t>
    </r>
    <r>
      <rPr>
        <sz val="11"/>
        <color rgb="FF000000"/>
        <rFont val="Calibri"/>
      </rPr>
      <t>Get-VirtualPortGroup -Standard | Get-SecurityPolicy | Set-SecurityPolicy -AllowPromiscuousInherited $true</t>
    </r>
  </si>
  <si>
    <r>
      <rPr>
        <sz val="11"/>
        <color rgb="FF000000"/>
        <rFont val="Calibri"/>
      </rPr>
      <t>When promiscuous mode is enabled for a virtual switch, all virtual machines (VMs) connected to the Portgroup have the potential to read all packets across that network (only the virtual machines connected to that Portgroup).</t>
    </r>
    <r>
      <rPr>
        <sz val="11"/>
        <color rgb="FF000000"/>
        <rFont val="Calibri"/>
      </rPr>
      <t xml:space="preserve">
</t>
    </r>
    <r>
      <rPr>
        <sz val="11"/>
        <color rgb="FF000000"/>
        <rFont val="Calibri"/>
      </rPr>
      <t>Promiscuous mode is disabled by default on the ESXi Server, and this is the recommended setting. Promiscuous mode can be set at the vSwitch and/or the Portgroup level. Switch-level settings can be overridden at the Portgroup level.</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</si>
  <si>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On each standard switch, click the "..." button next to each port group. Click View Settings &gt;&gt; Policies tab. </t>
    </r>
    <r>
      <rPr>
        <sz val="11"/>
        <color rgb="FF000000"/>
        <rFont val="Calibri"/>
      </rPr>
      <t xml:space="preserve">
</t>
    </r>
    <r>
      <rPr>
        <sz val="11"/>
        <color rgb="FF000000"/>
        <rFont val="Calibri"/>
      </rPr>
      <t>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-Standard | Get-SecurityPolicy</t>
    </r>
    <r>
      <rPr>
        <sz val="11"/>
        <color rgb="FF000000"/>
        <rFont val="Calibri"/>
      </rPr>
      <t xml:space="preserve">
</t>
    </r>
    <r>
      <rPr>
        <sz val="11"/>
        <color rgb="FF000000"/>
        <rFont val="Calibri"/>
      </rPr>
      <t>Get-VirtualPortGroup -Standard | Get-SecurityPolicy</t>
    </r>
    <r>
      <rPr>
        <sz val="11"/>
        <color rgb="FF000000"/>
        <rFont val="Calibri"/>
      </rPr>
      <t xml:space="preserve">
</t>
    </r>
    <r>
      <rPr>
        <sz val="11"/>
        <color rgb="FF000000"/>
        <rFont val="Calibri"/>
      </rPr>
      <t>If the "Promiscuous Mode" policy is set to "Accept" (or "true", via PowerCLI), this is a finding.</t>
    </r>
  </si>
  <si>
    <t>V-256423</t>
  </si>
  <si>
    <r>
      <rPr>
        <sz val="11"/>
        <rFont val="Calibri"/>
      </rPr>
      <t>Use of the dvFilter network application programming interfaces (APIs) must be restricted.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</si>
  <si>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"Net.DVFilterBindIpAddress" value and remove any incorrect addresses.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 | Set-AdvancedSetting -Value ""</t>
    </r>
  </si>
  <si>
    <r>
      <rPr>
        <sz val="11"/>
        <color rgb="FF000000"/>
        <rFont val="Calibri"/>
      </rPr>
      <t>If the organization is not using products that use the dvfilter network API, the host should not be configured to send network information to a virtual machine (VM).</t>
    </r>
    <r>
      <rPr>
        <sz val="11"/>
        <color rgb="FF000000"/>
        <rFont val="Calibri"/>
      </rPr>
      <t xml:space="preserve">
</t>
    </r>
    <r>
      <rPr>
        <sz val="11"/>
        <color rgb="FF000000"/>
        <rFont val="Calibri"/>
      </rPr>
      <t xml:space="preserve">If the API is enabled, an attacker might attempt to connect a virtual machine to it, potentially providing access to the network of other VMs on the host. </t>
    </r>
    <r>
      <rPr>
        <sz val="11"/>
        <color rgb="FF000000"/>
        <rFont val="Calibri"/>
      </rPr>
      <t xml:space="preserve">
</t>
    </r>
    <r>
      <rPr>
        <sz val="11"/>
        <color rgb="FF000000"/>
        <rFont val="Calibri"/>
      </rPr>
      <t>If using a product that makes use of this API, verify the host has been configured correctly. If not using such a product, ensure the setting is blank.</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</si>
  <si>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"Net.DVFilterBindIpAddress" value and verify the value is blank or the correct IP address of a security appliance if in use.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t>
    </r>
    <r>
      <rPr>
        <sz val="11"/>
        <color rgb="FF000000"/>
        <rFont val="Calibri"/>
      </rPr>
      <t xml:space="preserve">
</t>
    </r>
    <r>
      <rPr>
        <sz val="11"/>
        <color rgb="FF000000"/>
        <rFont val="Calibri"/>
      </rPr>
      <t>If the "Net.DVFilterBindIpAddress" is not blank and security appliances are not in use on the host, this is a finding.</t>
    </r>
  </si>
  <si>
    <t>V-256424</t>
  </si>
  <si>
    <r>
      <rPr>
        <sz val="11"/>
        <rFont val="Calibri"/>
      </rPr>
      <t>All port groups on standard switches must be configured to a value other than that of the native virtual local area network (VLAN).</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</si>
  <si>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 xml:space="preserve">For each port group on a standard switch that is configured to a native VLAN, click the "..." button next to the port group. </t>
    </r>
    <r>
      <rPr>
        <sz val="11"/>
        <color rgb="FF000000"/>
        <rFont val="Calibri"/>
      </rPr>
      <t xml:space="preserve">
</t>
    </r>
    <r>
      <rPr>
        <sz val="11"/>
        <color rgb="FF000000"/>
        <rFont val="Calibri"/>
      </rPr>
      <t>Click "Edit Settings". On the "Properties" tab, change the "VLAN ID" to a non-native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</si>
  <si>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ESXi does not use the concept of native VLAN. Frames with a VLAN specified in the port group will have a tag, but frames with VLAN not specified in the port group are not tagged and therefore will belong to the native VLAN of the physical switch.</t>
    </r>
    <r>
      <rPr>
        <sz val="11"/>
        <color rgb="FF000000"/>
        <rFont val="Calibri"/>
      </rPr>
      <t xml:space="preserve">
</t>
    </r>
    <r>
      <rPr>
        <sz val="11"/>
        <color rgb="FF000000"/>
        <rFont val="Calibri"/>
      </rPr>
      <t>For example, frames on VLAN 1 from a Cisco physical switch will be untagged, because this is considered as the native VLAN. However, frames from ESXi specified as VLAN 1 will be tagged with a "1"; therefore, traffic from ESXi that is destined for the native VLAN will not be routed correctly (because it is tagged with a "1" instead of being untagged), and traffic from the physical switch coming from the native VLAN will not be visible (because it is not tagged).</t>
    </r>
    <r>
      <rPr>
        <sz val="11"/>
        <color rgb="FF000000"/>
        <rFont val="Calibri"/>
      </rPr>
      <t xml:space="preserve">
</t>
    </r>
    <r>
      <rPr>
        <sz val="11"/>
        <color rgb="FF000000"/>
        <rFont val="Calibri"/>
      </rPr>
      <t>If the ESXi virtual switch port group uses the native VLAN ID, traffic from those virtual machines (VMs) will not be visible to the native VLAN on the switch because the switch is expecting untagged traffic.</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</si>
  <si>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standard switch, review the "VLAN ID" on each port group.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-Standard | Select Name, VLanId</t>
    </r>
    <r>
      <rPr>
        <sz val="11"/>
        <color rgb="FF000000"/>
        <rFont val="Calibri"/>
      </rPr>
      <t xml:space="preserve">
</t>
    </r>
    <r>
      <rPr>
        <sz val="11"/>
        <color rgb="FF000000"/>
        <rFont val="Calibri"/>
      </rPr>
      <t>If any port group is configured with the native VLAN of the attached physical switch, this is a finding.</t>
    </r>
  </si>
  <si>
    <t>V-256425</t>
  </si>
  <si>
    <r>
      <rPr>
        <sz val="11"/>
        <rFont val="Calibri"/>
      </rPr>
      <t>All port groups on standard switches must not be configured to virtual local area network (VLAN) 4095 unless Virtual Guest Tagging (VGT) is required.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</si>
  <si>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port group on a standard switch that is configured to a native VLAN, click the "..." button next to the port group.</t>
    </r>
    <r>
      <rPr>
        <sz val="11"/>
        <color rgb="FF000000"/>
        <rFont val="Calibri"/>
      </rPr>
      <t xml:space="preserve">
</t>
    </r>
    <r>
      <rPr>
        <sz val="11"/>
        <color rgb="FF000000"/>
        <rFont val="Calibri"/>
      </rPr>
      <t>Click "Edit Settings". On the "Properties" tab, change the "VLAN ID" to an appropriate VLAN ID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</si>
  <si>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 xml:space="preserve">When a port group is set to VLAN 4095, the vSwitch passes all network frames to the attached virtual machines (VMs) without modifying the VLAN tags. In vSphere, this is referred to as VGT. The VM must process the VLAN information itself via an 802.1Q driver in the operating system. </t>
    </r>
    <r>
      <rPr>
        <sz val="11"/>
        <color rgb="FF000000"/>
        <rFont val="Calibri"/>
      </rPr>
      <t xml:space="preserve">
</t>
    </r>
    <r>
      <rPr>
        <sz val="11"/>
        <color rgb="FF000000"/>
        <rFont val="Calibri"/>
      </rPr>
      <t>VLAN 4095 must only be implemented if the attached VMs have been specifically authorized and are capable of managing VLAN tags themselves. If VLAN 4095 is enabled inappropriately, it may cause denial of service or allow a VM to interact with traffic on an unauthorized VLAN.</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</si>
  <si>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standard switch, review the "VLAN ID" on each port group and verify it is not set to "4095".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-Standard | Select Name, VLanId</t>
    </r>
    <r>
      <rPr>
        <sz val="11"/>
        <color rgb="FF000000"/>
        <rFont val="Calibri"/>
      </rPr>
      <t xml:space="preserve">
</t>
    </r>
    <r>
      <rPr>
        <sz val="11"/>
        <color rgb="FF000000"/>
        <rFont val="Calibri"/>
      </rPr>
      <t>If any port group is configured with VLAN 4095 and is not documented as a needed exception, this is a finding.</t>
    </r>
  </si>
  <si>
    <t>V-256426</t>
  </si>
  <si>
    <r>
      <rPr>
        <sz val="11"/>
        <rFont val="Calibri"/>
      </rPr>
      <t>All port groups on standard switches must not be configured to virtual local area network (VLAN) values reserved by upstream physical switches.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</si>
  <si>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port group on a standard switch that is configured to a reserved VLAN, click the "..." button next to the port group.</t>
    </r>
    <r>
      <rPr>
        <sz val="11"/>
        <color rgb="FF000000"/>
        <rFont val="Calibri"/>
      </rPr>
      <t xml:space="preserve">
</t>
    </r>
    <r>
      <rPr>
        <sz val="11"/>
        <color rgb="FF000000"/>
        <rFont val="Calibri"/>
      </rPr>
      <t>Click "Edit Settings". On the "Properties" tab, change the "VLAN ID" to an appropriate VLAN ID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</si>
  <si>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Certain physical switches reserve certain VLAN IDs for internal purposes and often disallow traffic configured to these values. For example, Cisco Catalyst switches typically reserve VLANs 1001 to 1024 and 4094, while Nexus switches typically reserve 3968 to 4094. Check the documentation for the specific switch in use. Using a reserved VLAN might result in a denial of service on the network.</t>
    </r>
  </si>
  <si>
    <r>
      <rPr>
        <sz val="11"/>
        <color rgb="FF000000"/>
        <rFont val="Calibri"/>
      </rPr>
      <t>Note: This control addresses ESXi standard switches. Distributed switches are addressed in the vCenter STIG. If there is no standard switch on the ESXi host,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Networking &gt;&gt; Virtual switches.</t>
    </r>
    <r>
      <rPr>
        <sz val="11"/>
        <color rgb="FF000000"/>
        <rFont val="Calibri"/>
      </rPr>
      <t xml:space="preserve">
</t>
    </r>
    <r>
      <rPr>
        <sz val="11"/>
        <color rgb="FF000000"/>
        <rFont val="Calibri"/>
      </rPr>
      <t>For each standard switch, review the "VLAN ID" on each port group and verify it is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-Standard | Select Name, VLanId</t>
    </r>
    <r>
      <rPr>
        <sz val="11"/>
        <color rgb="FF000000"/>
        <rFont val="Calibri"/>
      </rPr>
      <t xml:space="preserve">
</t>
    </r>
    <r>
      <rPr>
        <sz val="11"/>
        <color rgb="FF000000"/>
        <rFont val="Calibri"/>
      </rPr>
      <t>If any port group is configured with a reserved VLAN ID, this is a finding.</t>
    </r>
  </si>
  <si>
    <t>V-256427</t>
  </si>
  <si>
    <r>
      <rPr>
        <sz val="11"/>
        <rFont val="Calibri"/>
      </rPr>
      <t>The ESXi host must not provide root/administrator-level access to Common Information Model (CIM)-based hardware monitoring tools or other third-party applications.</t>
    </r>
  </si>
  <si>
    <r>
      <rPr>
        <sz val="11"/>
        <color rgb="FF000000"/>
        <rFont val="Calibri"/>
      </rPr>
      <t>If write access is required, create a new role for the CIM service account:</t>
    </r>
    <r>
      <rPr>
        <sz val="11"/>
        <color rgb="FF000000"/>
        <rFont val="Calibri"/>
      </rPr>
      <t xml:space="preserve">
</t>
    </r>
    <r>
      <rPr>
        <sz val="11"/>
        <color rgb="FF000000"/>
        <rFont val="Calibri"/>
      </rPr>
      <t>From the Host Client, go to Manage &gt;&gt; Security &amp; Users.</t>
    </r>
    <r>
      <rPr>
        <sz val="11"/>
        <color rgb="FF000000"/>
        <rFont val="Calibri"/>
      </rPr>
      <t xml:space="preserve">
</t>
    </r>
    <r>
      <rPr>
        <sz val="11"/>
        <color rgb="FF000000"/>
        <rFont val="Calibri"/>
      </rPr>
      <t>Select "Roles" and click "Add role".</t>
    </r>
    <r>
      <rPr>
        <sz val="11"/>
        <color rgb="FF000000"/>
        <rFont val="Calibri"/>
      </rPr>
      <t xml:space="preserve">
</t>
    </r>
    <r>
      <rPr>
        <sz val="11"/>
        <color rgb="FF000000"/>
        <rFont val="Calibri"/>
      </rPr>
      <t>Provide a name for the new role and select Host &gt;&gt; Cim &gt;&gt; Ciminteraction and click "Add".</t>
    </r>
    <r>
      <rPr>
        <sz val="11"/>
        <color rgb="FF000000"/>
        <rFont val="Calibri"/>
      </rPr>
      <t xml:space="preserve">
</t>
    </r>
    <r>
      <rPr>
        <sz val="11"/>
        <color rgb="FF000000"/>
        <rFont val="Calibri"/>
      </rPr>
      <t>Add a CIM service account:</t>
    </r>
    <r>
      <rPr>
        <sz val="11"/>
        <color rgb="FF000000"/>
        <rFont val="Calibri"/>
      </rPr>
      <t xml:space="preserve">
</t>
    </r>
    <r>
      <rPr>
        <sz val="11"/>
        <color rgb="FF000000"/>
        <rFont val="Calibri"/>
      </rPr>
      <t>From the Host Client, go to Manage &gt;&gt; Security &amp; Users.</t>
    </r>
    <r>
      <rPr>
        <sz val="11"/>
        <color rgb="FF000000"/>
        <rFont val="Calibri"/>
      </rPr>
      <t xml:space="preserve">
</t>
    </r>
    <r>
      <rPr>
        <sz val="11"/>
        <color rgb="FF000000"/>
        <rFont val="Calibri"/>
      </rPr>
      <t>Select "Users" and click "Add user".</t>
    </r>
    <r>
      <rPr>
        <sz val="11"/>
        <color rgb="FF000000"/>
        <rFont val="Calibri"/>
      </rPr>
      <t xml:space="preserve">
</t>
    </r>
    <r>
      <rPr>
        <sz val="11"/>
        <color rgb="FF000000"/>
        <rFont val="Calibri"/>
      </rPr>
      <t>Provide a name, description, and password for the new user and click "Add".</t>
    </r>
    <r>
      <rPr>
        <sz val="11"/>
        <color rgb="FF000000"/>
        <rFont val="Calibri"/>
      </rPr>
      <t xml:space="preserve">
</t>
    </r>
    <r>
      <rPr>
        <sz val="11"/>
        <color rgb="FF000000"/>
        <rFont val="Calibri"/>
      </rPr>
      <t>Assign the CIM service account permissions to the host with the new role:</t>
    </r>
    <r>
      <rPr>
        <sz val="11"/>
        <color rgb="FF000000"/>
        <rFont val="Calibri"/>
      </rPr>
      <t xml:space="preserve">
</t>
    </r>
    <r>
      <rPr>
        <sz val="11"/>
        <color rgb="FF000000"/>
        <rFont val="Calibri"/>
      </rPr>
      <t>From the Host Client, select the ESXi host, right-click, and go to "Permissions".</t>
    </r>
    <r>
      <rPr>
        <sz val="11"/>
        <color rgb="FF000000"/>
        <rFont val="Calibri"/>
      </rPr>
      <t xml:space="preserve">
</t>
    </r>
    <r>
      <rPr>
        <sz val="11"/>
        <color rgb="FF000000"/>
        <rFont val="Calibri"/>
      </rPr>
      <t>Click "Add User", select the CIM service account from the drop-down list, and select either "Read-only" or the role just created. Click "Add User".</t>
    </r>
  </si>
  <si>
    <r>
      <rPr>
        <sz val="11"/>
        <color rgb="FF000000"/>
        <rFont val="Calibri"/>
      </rPr>
      <t xml:space="preserve">The CIM system provides an interface that enables hardware-level management from remote applications via a set of standard application programming interfaces (APIs). </t>
    </r>
    <r>
      <rPr>
        <sz val="11"/>
        <color rgb="FF000000"/>
        <rFont val="Calibri"/>
      </rPr>
      <t xml:space="preserve">
</t>
    </r>
    <r>
      <rPr>
        <sz val="11"/>
        <color rgb="FF000000"/>
        <rFont val="Calibri"/>
      </rPr>
      <t>In environments that implement CIM hardware monitoring, create a limited-privilege, read-only service account for CIM and place this user in the Exception Users list. When CIM write access is required, create a new role with only the "Host.CIM.Interaction" permission and apply that role to the CIM service account.</t>
    </r>
  </si>
  <si>
    <r>
      <rPr>
        <sz val="11"/>
        <color rgb="FF000000"/>
        <rFont val="Calibri"/>
      </rPr>
      <t>If CIM monitoring is not implemented, this is not applicable.</t>
    </r>
    <r>
      <rPr>
        <sz val="11"/>
        <color rgb="FF000000"/>
        <rFont val="Calibri"/>
      </rPr>
      <t xml:space="preserve">
</t>
    </r>
    <r>
      <rPr>
        <sz val="11"/>
        <color rgb="FF000000"/>
        <rFont val="Calibri"/>
      </rPr>
      <t>From the Host Client, select the ESXi host, right-click, and go to "Permissions".</t>
    </r>
    <r>
      <rPr>
        <sz val="11"/>
        <color rgb="FF000000"/>
        <rFont val="Calibri"/>
      </rPr>
      <t xml:space="preserve">
</t>
    </r>
    <r>
      <rPr>
        <sz val="11"/>
        <color rgb="FF000000"/>
        <rFont val="Calibri"/>
      </rPr>
      <t>Verify the CIM service account is assigned the "Read-only" role or a custom role as described in the discussion.</t>
    </r>
    <r>
      <rPr>
        <sz val="11"/>
        <color rgb="FF000000"/>
        <rFont val="Calibri"/>
      </rPr>
      <t xml:space="preserve">
</t>
    </r>
    <r>
      <rPr>
        <sz val="11"/>
        <color rgb="FF000000"/>
        <rFont val="Calibri"/>
      </rPr>
      <t>If there is no dedicated CIM service account, this is a finding.</t>
    </r>
    <r>
      <rPr>
        <sz val="11"/>
        <color rgb="FF000000"/>
        <rFont val="Calibri"/>
      </rPr>
      <t xml:space="preserve">
</t>
    </r>
    <r>
      <rPr>
        <sz val="11"/>
        <color rgb="FF000000"/>
        <rFont val="Calibri"/>
      </rPr>
      <t>If the CIM service account has more permissions than necessary as noted in the discussion, this is a finding.</t>
    </r>
  </si>
  <si>
    <t>V-256428</t>
  </si>
  <si>
    <r>
      <rPr>
        <sz val="11"/>
        <rFont val="Calibri"/>
      </rPr>
      <t>The ESXi host must have all security patches and updates installed.</t>
    </r>
  </si>
  <si>
    <r>
      <rPr>
        <sz val="11"/>
        <color rgb="FF000000"/>
        <rFont val="Calibri"/>
      </rPr>
      <t>ESXi can be patched in multiple ways, and this fix text does not cover all methods.</t>
    </r>
    <r>
      <rPr>
        <sz val="11"/>
        <color rgb="FF000000"/>
        <rFont val="Calibri"/>
      </rPr>
      <t xml:space="preserve">
</t>
    </r>
    <r>
      <rPr>
        <sz val="11"/>
        <color rgb="FF000000"/>
        <rFont val="Calibri"/>
      </rPr>
      <t>Manual patching when image profiles are not used:</t>
    </r>
    <r>
      <rPr>
        <sz val="11"/>
        <color rgb="FF000000"/>
        <rFont val="Calibri"/>
      </rPr>
      <t xml:space="preserve">
</t>
    </r>
    <r>
      <rPr>
        <sz val="11"/>
        <color rgb="FF000000"/>
        <rFont val="Calibri"/>
      </rPr>
      <t>- Download the latest "offline bundle" .zip update from vmware.com. Verify the hash.</t>
    </r>
    <r>
      <rPr>
        <sz val="11"/>
        <color rgb="FF000000"/>
        <rFont val="Calibri"/>
      </rPr>
      <t xml:space="preserve">
</t>
    </r>
    <r>
      <rPr>
        <sz val="11"/>
        <color rgb="FF000000"/>
        <rFont val="Calibri"/>
      </rPr>
      <t>- Transfer the file to a datastore accessible by the ESXi host, local or remote.</t>
    </r>
    <r>
      <rPr>
        <sz val="11"/>
        <color rgb="FF000000"/>
        <rFont val="Calibri"/>
      </rPr>
      <t xml:space="preserve">
</t>
    </r>
    <r>
      <rPr>
        <sz val="11"/>
        <color rgb="FF000000"/>
        <rFont val="Calibri"/>
      </rPr>
      <t xml:space="preserve">- Put the ESXi host into maintenance mode. </t>
    </r>
    <r>
      <rPr>
        <sz val="11"/>
        <color rgb="FF000000"/>
        <rFont val="Calibri"/>
      </rPr>
      <t xml:space="preserve">
</t>
    </r>
    <r>
      <rPr>
        <sz val="11"/>
        <color rgb="FF000000"/>
        <rFont val="Calibri"/>
      </rPr>
      <t>- From an ESXi shell, run the following command:</t>
    </r>
    <r>
      <rPr>
        <sz val="11"/>
        <color rgb="FF000000"/>
        <rFont val="Calibri"/>
      </rPr>
      <t xml:space="preserve">
</t>
    </r>
    <r>
      <rPr>
        <sz val="11"/>
        <color rgb="FF000000"/>
        <rFont val="Calibri"/>
      </rPr>
      <t>esxcli software vib update -d &lt;path to offline patch bundle.zip&gt;</t>
    </r>
    <r>
      <rPr>
        <sz val="11"/>
        <color rgb="FF000000"/>
        <rFont val="Calibri"/>
      </rPr>
      <t xml:space="preserve">
</t>
    </r>
    <r>
      <rPr>
        <sz val="11"/>
        <color rgb="FF000000"/>
        <rFont val="Calibri"/>
      </rPr>
      <t>Manual patching when image profiles are used:</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software sources profile list -d /vmfs/volumes/&lt;your datastore&gt;/&lt;bundle name.zip&gt;</t>
    </r>
    <r>
      <rPr>
        <sz val="11"/>
        <color rgb="FF000000"/>
        <rFont val="Calibri"/>
      </rPr>
      <t xml:space="preserve">
</t>
    </r>
    <r>
      <rPr>
        <sz val="11"/>
        <color rgb="FF000000"/>
        <rFont val="Calibri"/>
      </rPr>
      <t>Note the available profiles. The organization will usually want the one ending in "-standard".</t>
    </r>
    <r>
      <rPr>
        <sz val="11"/>
        <color rgb="FF000000"/>
        <rFont val="Calibri"/>
      </rPr>
      <t xml:space="preserve">
</t>
    </r>
    <r>
      <rPr>
        <sz val="11"/>
        <color rgb="FF000000"/>
        <rFont val="Calibri"/>
      </rPr>
      <t># esxcli software profile update -p &lt;selected profile&gt; -d /vmfs/volumes/&lt;your datastore&gt;/&lt;bundle name.zip&gt;</t>
    </r>
    <r>
      <rPr>
        <sz val="11"/>
        <color rgb="FF000000"/>
        <rFont val="Calibri"/>
      </rPr>
      <t xml:space="preserve">
</t>
    </r>
    <r>
      <rPr>
        <sz val="11"/>
        <color rgb="FF000000"/>
        <rFont val="Calibri"/>
      </rPr>
      <t>There will be little output during the update. Once complete, reboot the host for changes to take effect.</t>
    </r>
  </si>
  <si>
    <r>
      <rPr>
        <sz val="11"/>
        <color rgb="FF000000"/>
        <rFont val="Calibri"/>
      </rPr>
      <t>Installing software updates is a fundamental mitigation against the exploitation of publicly known vulnerabilities.</t>
    </r>
  </si>
  <si>
    <r>
      <rPr>
        <sz val="11"/>
        <color rgb="FF000000"/>
        <rFont val="Calibri"/>
      </rPr>
      <t>Determine the current version and build:</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Summary. Note the version string next to "Hypervisor:".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Secure Shell (SSH) session connected to the ESXi host, or from the ESXi shell, run the following command:</t>
    </r>
    <r>
      <rPr>
        <sz val="11"/>
        <color rgb="FF000000"/>
        <rFont val="Calibri"/>
      </rPr>
      <t xml:space="preserve">
</t>
    </r>
    <r>
      <rPr>
        <sz val="11"/>
        <color rgb="FF000000"/>
        <rFont val="Calibri"/>
      </rPr>
      <t># vmware -v</t>
    </r>
    <r>
      <rPr>
        <sz val="11"/>
        <color rgb="FF000000"/>
        <rFont val="Calibri"/>
      </rPr>
      <t xml:space="preserve">
</t>
    </r>
    <r>
      <rPr>
        <sz val="11"/>
        <color rgb="FF000000"/>
        <rFont val="Calibri"/>
      </rPr>
      <t>Because ESXi hosts should never be able to touch the internet, manually compare the current ESXi version and patch level to the latest available on vmware.com:</t>
    </r>
    <r>
      <rPr>
        <sz val="11"/>
        <color rgb="FF000000"/>
        <rFont val="Calibri"/>
      </rPr>
      <t xml:space="preserve">
</t>
    </r>
    <r>
      <rPr>
        <sz val="11"/>
        <color rgb="FF000000"/>
        <rFont val="Calibri"/>
      </rPr>
      <t>https://kb.vmware.com/s/article/2143832</t>
    </r>
    <r>
      <rPr>
        <sz val="11"/>
        <color rgb="FF000000"/>
        <rFont val="Calibri"/>
      </rPr>
      <t xml:space="preserve">
</t>
    </r>
    <r>
      <rPr>
        <sz val="11"/>
        <color rgb="FF000000"/>
        <rFont val="Calibri"/>
      </rPr>
      <t>If the ESXi host does not have the latest patches, this is a finding.</t>
    </r>
    <r>
      <rPr>
        <sz val="11"/>
        <color rgb="FF000000"/>
        <rFont val="Calibri"/>
      </rPr>
      <t xml:space="preserve">
</t>
    </r>
    <r>
      <rPr>
        <sz val="11"/>
        <color rgb="FF000000"/>
        <rFont val="Calibri"/>
      </rPr>
      <t>If the ESXi host is not on a supported release, this is a finding.</t>
    </r>
    <r>
      <rPr>
        <sz val="11"/>
        <color rgb="FF000000"/>
        <rFont val="Calibri"/>
      </rPr>
      <t xml:space="preserve">
</t>
    </r>
    <r>
      <rPr>
        <sz val="11"/>
        <color rgb="FF000000"/>
        <rFont val="Calibri"/>
      </rPr>
      <t>VMware also publishes Advisories on security patches and offers a way to subscribe to email alerts for them.</t>
    </r>
    <r>
      <rPr>
        <sz val="11"/>
        <color rgb="FF000000"/>
        <rFont val="Calibri"/>
      </rPr>
      <t xml:space="preserve">
</t>
    </r>
    <r>
      <rPr>
        <sz val="11"/>
        <color rgb="FF000000"/>
        <rFont val="Calibri"/>
      </rPr>
      <t>Go to: https://www.vmware.com/support/policies/security_response</t>
    </r>
  </si>
  <si>
    <t>V-256429</t>
  </si>
  <si>
    <r>
      <rPr>
        <sz val="11"/>
        <rFont val="Calibri"/>
      </rPr>
      <t>The ESXi host must exclusively enable Transport Layer Security (TLS) 1.2 for all endpoints.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</si>
  <si>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"UserVars.ESXiVPsDisabledProtocols" value and set it to the following:</t>
    </r>
    <r>
      <rPr>
        <sz val="11"/>
        <color rgb="FF000000"/>
        <rFont val="Calibri"/>
      </rPr>
      <t xml:space="preserve">
</t>
    </r>
    <r>
      <rPr>
        <sz val="11"/>
        <color rgb="FF000000"/>
        <rFont val="Calibri"/>
      </rPr>
      <t>tlsv1,tlsv1.1,sslv3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UserVars.ESXiVPsDisabledProtocols | Set-AdvancedSetting -Value "tlsv1,tlsv1.1,sslv3"</t>
    </r>
    <r>
      <rPr>
        <sz val="11"/>
        <color rgb="FF000000"/>
        <rFont val="Calibri"/>
      </rPr>
      <t xml:space="preserve">
</t>
    </r>
    <r>
      <rPr>
        <sz val="11"/>
        <color rgb="FF000000"/>
        <rFont val="Calibri"/>
      </rPr>
      <t>Reboot the host for changes to take effect.</t>
    </r>
  </si>
  <si>
    <r>
      <rPr>
        <sz val="11"/>
        <color rgb="FF000000"/>
        <rFont val="Calibri"/>
      </rPr>
      <t>TLS 1.0 and 1.1 are deprecated protocols with well-published shortcomings and vulnerabilities. TLS 1.2 should be enabled on all interfaces and SSLv3, TL 1.1, and 1.0 disabled, where supported.</t>
    </r>
    <r>
      <rPr>
        <sz val="11"/>
        <color rgb="FF000000"/>
        <rFont val="Calibri"/>
      </rPr>
      <t xml:space="preserve">
</t>
    </r>
    <r>
      <rPr>
        <sz val="11"/>
        <color rgb="FF000000"/>
        <rFont val="Calibri"/>
      </rPr>
      <t>Mandating TLS 1.2 may break third-party integrations and add-ons to vSphere. Test these integrations carefully after implementing TLS 1.2 and roll back where appropriate.</t>
    </r>
    <r>
      <rPr>
        <sz val="11"/>
        <color rgb="FF000000"/>
        <rFont val="Calibri"/>
      </rPr>
      <t xml:space="preserve">
</t>
    </r>
    <r>
      <rPr>
        <sz val="11"/>
        <color rgb="FF000000"/>
        <rFont val="Calibri"/>
      </rPr>
      <t>On interfaces where required functionality is broken with TLS 1.2, this finding is not applicable until such time as the third-party software supports TLS 1.2.</t>
    </r>
    <r>
      <rPr>
        <sz val="11"/>
        <color rgb="FF000000"/>
        <rFont val="Calibri"/>
      </rPr>
      <t xml:space="preserve">
</t>
    </r>
    <r>
      <rPr>
        <sz val="11"/>
        <color rgb="FF000000"/>
        <rFont val="Calibri"/>
      </rPr>
      <t>Modify TLS settings in the following order:</t>
    </r>
    <r>
      <rPr>
        <sz val="11"/>
        <color rgb="FF000000"/>
        <rFont val="Calibri"/>
      </rPr>
      <t xml:space="preserve">
</t>
    </r>
    <r>
      <rPr>
        <sz val="11"/>
        <color rgb="FF000000"/>
        <rFont val="Calibri"/>
      </rPr>
      <t>1. vCenter.</t>
    </r>
    <r>
      <rPr>
        <sz val="11"/>
        <color rgb="FF000000"/>
        <rFont val="Calibri"/>
      </rPr>
      <t xml:space="preserve">
</t>
    </r>
    <r>
      <rPr>
        <sz val="11"/>
        <color rgb="FF000000"/>
        <rFont val="Calibri"/>
      </rPr>
      <t>2. ESXi.</t>
    </r>
    <r>
      <rPr>
        <sz val="11"/>
        <color rgb="FF000000"/>
        <rFont val="Calibri"/>
      </rPr>
      <t xml:space="preserve">
</t>
    </r>
    <r>
      <rPr>
        <sz val="11"/>
        <color rgb="FF000000"/>
        <rFont val="Calibri"/>
      </rPr>
      <t>Satisfies: SRG-OS-000480-VMM-002000, SRG-OS-000425-VMM-001710</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</si>
  <si>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"UserVars.ESXiVPsDisabledProtocols" value and verify it is set to the following:</t>
    </r>
    <r>
      <rPr>
        <sz val="11"/>
        <color rgb="FF000000"/>
        <rFont val="Calibri"/>
      </rPr>
      <t xml:space="preserve">
</t>
    </r>
    <r>
      <rPr>
        <sz val="11"/>
        <color rgb="FF000000"/>
        <rFont val="Calibri"/>
      </rPr>
      <t>tlsv1,tlsv1.1,sslv3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UserVars.ESXiVPsDisabledProtocols</t>
    </r>
    <r>
      <rPr>
        <sz val="11"/>
        <color rgb="FF000000"/>
        <rFont val="Calibri"/>
      </rPr>
      <t xml:space="preserve">
</t>
    </r>
    <r>
      <rPr>
        <sz val="11"/>
        <color rgb="FF000000"/>
        <rFont val="Calibri"/>
      </rPr>
      <t>If the "UserVars.ESXiVPsDisabledProtocols" setting is not set to "tlsv1,tlsv1.1,sslv3" or the setting does not exist, this is a finding.</t>
    </r>
  </si>
  <si>
    <t>V-256430</t>
  </si>
  <si>
    <r>
      <rPr>
        <sz val="11"/>
        <rFont val="Calibri"/>
      </rPr>
      <t>The ESXi host must enable Secure Boot.</t>
    </r>
  </si>
  <si>
    <r>
      <rPr>
        <sz val="11"/>
        <color rgb="FF000000"/>
        <rFont val="Calibri"/>
      </rPr>
      <t>From an ESXi shell, run the following command:</t>
    </r>
    <r>
      <rPr>
        <sz val="11"/>
        <color rgb="FF000000"/>
        <rFont val="Calibri"/>
      </rPr>
      <t xml:space="preserve">
</t>
    </r>
    <r>
      <rPr>
        <sz val="11"/>
        <color rgb="FF000000"/>
        <rFont val="Calibri"/>
      </rPr>
      <t># /usr/lib/vmware/secureboot/bin/secureBoot.py -c</t>
    </r>
    <r>
      <rPr>
        <sz val="11"/>
        <color rgb="FF000000"/>
        <rFont val="Calibri"/>
      </rPr>
      <t xml:space="preserve">
</t>
    </r>
    <r>
      <rPr>
        <sz val="11"/>
        <color rgb="FF000000"/>
        <rFont val="Calibri"/>
      </rPr>
      <t>If the output indicates that Secure Boot cannot be enabled, correct the discrepancies and try again.</t>
    </r>
    <r>
      <rPr>
        <sz val="11"/>
        <color rgb="FF000000"/>
        <rFont val="Calibri"/>
      </rPr>
      <t xml:space="preserve">
</t>
    </r>
    <r>
      <rPr>
        <sz val="11"/>
        <color rgb="FF000000"/>
        <rFont val="Calibri"/>
      </rPr>
      <t>If the discrepancies cannot be rectified, this finding is downgraded to a CAT III.</t>
    </r>
  </si>
  <si>
    <r>
      <rPr>
        <sz val="11"/>
        <color rgb="FF000000"/>
        <rFont val="Calibri"/>
      </rPr>
      <t>Secure Boot is part of the Unified Extensible Firmware Interface (UEFI) firmware standard. With UEFI Secure Boot enabled, a host refuses to load any UEFI driver or app unless the operating system bootloader has a valid digital signature. Secure Boot for ESXi requires support from the firmware and requires that all ESXi kernel modules, drivers, and vSphere Installation Bundles (VIBs) be signed by VMware or a partner subordinate.</t>
    </r>
    <r>
      <rPr>
        <sz val="11"/>
        <color rgb="FF000000"/>
        <rFont val="Calibri"/>
      </rPr>
      <t xml:space="preserve">
</t>
    </r>
    <r>
      <rPr>
        <sz val="11"/>
        <color rgb="FF000000"/>
        <rFont val="Calibri"/>
      </rPr>
      <t>Secure Boot is enabled in the BIOS of the ESXi physical server and supported by the hypervisor boot loader. There is no ESXi control to "turn on" Secure Boot. Requiring Secure Boot (failing to boot without it present) is accomplished in another control.</t>
    </r>
  </si>
  <si>
    <r>
      <rPr>
        <sz val="11"/>
        <color rgb="FF000000"/>
        <rFont val="Calibri"/>
      </rPr>
      <t>From an ESXi shell, run the following command:</t>
    </r>
    <r>
      <rPr>
        <sz val="11"/>
        <color rgb="FF000000"/>
        <rFont val="Calibri"/>
      </rPr>
      <t xml:space="preserve">
</t>
    </r>
    <r>
      <rPr>
        <sz val="11"/>
        <color rgb="FF000000"/>
        <rFont val="Calibri"/>
      </rPr>
      <t># /usr/lib/vmware/secureboot/bin/secureBoot.py -s</t>
    </r>
    <r>
      <rPr>
        <sz val="11"/>
        <color rgb="FF000000"/>
        <rFont val="Calibri"/>
      </rPr>
      <t xml:space="preserve">
</t>
    </r>
    <r>
      <rPr>
        <sz val="11"/>
        <color rgb="FF000000"/>
        <rFont val="Calibri"/>
      </rPr>
      <t>If the output is not "Enabled", this is a finding.</t>
    </r>
  </si>
  <si>
    <t>V-256431</t>
  </si>
  <si>
    <r>
      <rPr>
        <sz val="11"/>
        <rFont val="Calibri"/>
      </rPr>
      <t>The ESXi host must use DOD-approved certificates.</t>
    </r>
  </si>
  <si>
    <r>
      <rPr>
        <sz val="11"/>
        <color rgb="FF000000"/>
        <rFont val="Calibri"/>
      </rPr>
      <t>Join the ESXi host to vCenter before replacing the certificate.</t>
    </r>
    <r>
      <rPr>
        <sz val="11"/>
        <color rgb="FF000000"/>
        <rFont val="Calibri"/>
      </rPr>
      <t xml:space="preserve">
</t>
    </r>
    <r>
      <rPr>
        <sz val="11"/>
        <color rgb="FF000000"/>
        <rFont val="Calibri"/>
      </rPr>
      <t>Obtain a DOD-issued certificate and private key for the host following the requirements below:</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Key format: PEM</t>
    </r>
    <r>
      <rPr>
        <sz val="11"/>
        <color rgb="FF000000"/>
        <rFont val="Calibri"/>
      </rPr>
      <t xml:space="preserve">
</t>
    </r>
    <r>
      <rPr>
        <sz val="11"/>
        <color rgb="FF000000"/>
        <rFont val="Calibri"/>
      </rPr>
      <t>VMware supports PKCS8 and PKCS1 (RSA keys)</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CRT (Base-64) format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Start time of one day before the current time</t>
    </r>
    <r>
      <rPr>
        <sz val="11"/>
        <color rgb="FF000000"/>
        <rFont val="Calibri"/>
      </rPr>
      <t xml:space="preserve">
</t>
    </r>
    <r>
      <rPr>
        <sz val="11"/>
        <color rgb="FF000000"/>
        <rFont val="Calibri"/>
      </rPr>
      <t>CN (and SubjectAltName) set to the host name (or IP address) that the ESXi host has in the vCenter Server inventory</t>
    </r>
    <r>
      <rPr>
        <sz val="11"/>
        <color rgb="FF000000"/>
        <rFont val="Calibri"/>
      </rPr>
      <t xml:space="preserve">
</t>
    </r>
    <r>
      <rPr>
        <sz val="11"/>
        <color rgb="FF000000"/>
        <rFont val="Calibri"/>
      </rPr>
      <t>From the vSphere Web Client, select the ESXi host's vCenter Server &gt;&gt; Configure &gt;&gt; System &gt;&gt; Advanced Settings.</t>
    </r>
    <r>
      <rPr>
        <sz val="11"/>
        <color rgb="FF000000"/>
        <rFont val="Calibri"/>
      </rPr>
      <t xml:space="preserve">
</t>
    </r>
    <r>
      <rPr>
        <sz val="11"/>
        <color rgb="FF000000"/>
        <rFont val="Calibri"/>
      </rPr>
      <t>Select the "vpxd.certmgmt.mode" value and ensure it is set to "custom".</t>
    </r>
    <r>
      <rPr>
        <sz val="11"/>
        <color rgb="FF000000"/>
        <rFont val="Calibri"/>
      </rPr>
      <t xml:space="preserve">
</t>
    </r>
    <r>
      <rPr>
        <sz val="11"/>
        <color rgb="FF000000"/>
        <rFont val="Calibri"/>
      </rPr>
      <t>Put the host into maintenance mode.</t>
    </r>
    <r>
      <rPr>
        <sz val="11"/>
        <color rgb="FF000000"/>
        <rFont val="Calibri"/>
      </rPr>
      <t xml:space="preserve">
</t>
    </r>
    <r>
      <rPr>
        <sz val="11"/>
        <color rgb="FF000000"/>
        <rFont val="Calibri"/>
      </rPr>
      <t>Temporarily enable Secure Shell (SSH) on the host. Use Secure Copy Protocol (SCP) to transfer the new certificate and key to /tmp. SSH to the host. Back up the existing certificate and key:</t>
    </r>
    <r>
      <rPr>
        <sz val="11"/>
        <color rgb="FF000000"/>
        <rFont val="Calibri"/>
      </rPr>
      <t xml:space="preserve">
</t>
    </r>
    <r>
      <rPr>
        <sz val="11"/>
        <color rgb="FF000000"/>
        <rFont val="Calibri"/>
      </rPr>
      <t># mv /etc/vmware/ssl/rui.crt /etc/vmware/ssl/rui.crt.bak</t>
    </r>
    <r>
      <rPr>
        <sz val="11"/>
        <color rgb="FF000000"/>
        <rFont val="Calibri"/>
      </rPr>
      <t xml:space="preserve">
</t>
    </r>
    <r>
      <rPr>
        <sz val="11"/>
        <color rgb="FF000000"/>
        <rFont val="Calibri"/>
      </rPr>
      <t># mv /etc/vmware/ssl/rui.key /etc/vmware/ssl/rui.key.bak</t>
    </r>
    <r>
      <rPr>
        <sz val="11"/>
        <color rgb="FF000000"/>
        <rFont val="Calibri"/>
      </rPr>
      <t xml:space="preserve">
</t>
    </r>
    <r>
      <rPr>
        <sz val="11"/>
        <color rgb="FF000000"/>
        <rFont val="Calibri"/>
      </rPr>
      <t>Copy the new certificate and key to "/etc/vmware/ssl/" and rename them to "rui.crt" and "rui.key" respectively.</t>
    </r>
    <r>
      <rPr>
        <sz val="11"/>
        <color rgb="FF000000"/>
        <rFont val="Calibri"/>
      </rPr>
      <t xml:space="preserve">
</t>
    </r>
    <r>
      <rPr>
        <sz val="11"/>
        <color rgb="FF000000"/>
        <rFont val="Calibri"/>
      </rPr>
      <t>Restart management agents to implement the new certificate:</t>
    </r>
    <r>
      <rPr>
        <sz val="11"/>
        <color rgb="FF000000"/>
        <rFont val="Calibri"/>
      </rPr>
      <t xml:space="preserve">
</t>
    </r>
    <r>
      <rPr>
        <sz val="11"/>
        <color rgb="FF000000"/>
        <rFont val="Calibri"/>
      </rPr>
      <t># services.sh restart</t>
    </r>
  </si>
  <si>
    <r>
      <rPr>
        <sz val="11"/>
        <color rgb="FF000000"/>
        <rFont val="Calibri"/>
      </rPr>
      <t>The default self-signed host certificate issued by the VMware Certificate Authority (VMCA) must be replaced with a DOD-approved certificate when the host will be accessed directly, such as during a virtual machine (VM) console connection.</t>
    </r>
    <r>
      <rPr>
        <sz val="11"/>
        <color rgb="FF000000"/>
        <rFont val="Calibri"/>
      </rPr>
      <t xml:space="preserve">
</t>
    </r>
    <r>
      <rPr>
        <sz val="11"/>
        <color rgb="FF000000"/>
        <rFont val="Calibri"/>
      </rPr>
      <t>The use of a DOD certificate on the host assures clients the service they are connecting to is legitimate and properly secured.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</si>
  <si>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Certificate.</t>
    </r>
    <r>
      <rPr>
        <sz val="11"/>
        <color rgb="FF000000"/>
        <rFont val="Calibri"/>
      </rPr>
      <t xml:space="preserve">
</t>
    </r>
    <r>
      <rPr>
        <sz val="11"/>
        <color rgb="FF000000"/>
        <rFont val="Calibri"/>
      </rPr>
      <t>If the issuer is not a DOD-approved certificate authority, or other AO-approved certificate authority, this is a finding.</t>
    </r>
    <r>
      <rPr>
        <sz val="11"/>
        <color rgb="FF000000"/>
        <rFont val="Calibri"/>
      </rPr>
      <t xml:space="preserve">
</t>
    </r>
    <r>
      <rPr>
        <sz val="11"/>
        <color rgb="FF000000"/>
        <rFont val="Calibri"/>
      </rPr>
      <t>If the host will never be accessed directly (virtual machine console connections bypass vCenter), this is not a finding.</t>
    </r>
  </si>
  <si>
    <t>V-256432</t>
  </si>
  <si>
    <r>
      <rPr>
        <sz val="11"/>
        <rFont val="Calibri"/>
      </rPr>
      <t>The ESXi host must not suppress warnings that the local or remote shell sessions are enabled.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</si>
  <si>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"UserVars.SuppressShellWarning" value and set it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UserVars.SuppressShellWarning | Set-AdvancedSetting -Value "0"</t>
    </r>
  </si>
  <si>
    <r>
      <rPr>
        <sz val="11"/>
        <color rgb="FF000000"/>
        <rFont val="Calibri"/>
      </rPr>
      <t>Warnings that local or remote shell sessions are enabled alert administrators to activity they may not be aware of and need to investigate.</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</si>
  <si>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"UserVars.SuppressShellWarning" value and verify it is set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UserVars.SuppressShellWarning</t>
    </r>
    <r>
      <rPr>
        <sz val="11"/>
        <color rgb="FF000000"/>
        <rFont val="Calibri"/>
      </rPr>
      <t xml:space="preserve">
</t>
    </r>
    <r>
      <rPr>
        <sz val="11"/>
        <color rgb="FF000000"/>
        <rFont val="Calibri"/>
      </rPr>
      <t>If the "UserVars.SuppressShellWarning" setting is not set to "0" or the setting does not exist, this is a finding.</t>
    </r>
  </si>
  <si>
    <t>V-256433</t>
  </si>
  <si>
    <r>
      <rPr>
        <sz val="11"/>
        <rFont val="Calibri"/>
      </rPr>
      <t>The ESXi host must not suppress warnings about unmitigated hyperthreading vulnerabilities.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</si>
  <si>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"UserVars.SuppressHyperthreadWarning" value and set it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UserVars.SuppressHyperthreadWarning | Set-AdvancedSetting -Value "0"</t>
    </r>
  </si>
  <si>
    <r>
      <rPr>
        <sz val="11"/>
        <color rgb="FF000000"/>
        <rFont val="Calibri"/>
      </rPr>
      <t>The L1 Terminal Fault (L1TF) CPU vulnerabilities published in 2018 have patches and mitigations available in vSphere. However, there are performance impacts to these mitigations that require careful thought and planning from the system administrator before implementation. Until a mitigation is implemented, the UI warning about the lack of a mitigation must not be dismissed so the SA does not assume the vulnerability has been addressed.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</si>
  <si>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"UserVars.SuppressHyperthreadWarning" value and verify it is set to "0".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UserVars.SuppressHyperthreadWarning</t>
    </r>
    <r>
      <rPr>
        <sz val="11"/>
        <color rgb="FF000000"/>
        <rFont val="Calibri"/>
      </rPr>
      <t xml:space="preserve">
</t>
    </r>
    <r>
      <rPr>
        <sz val="11"/>
        <color rgb="FF000000"/>
        <rFont val="Calibri"/>
      </rPr>
      <t>If "UserVars.SuppressHyperthreadWarning" is not set to "0" or the setting does not exist, this is a finding.</t>
    </r>
  </si>
  <si>
    <t>V-256434</t>
  </si>
  <si>
    <r>
      <rPr>
        <sz val="11"/>
        <rFont val="Calibri"/>
      </rPr>
      <t>The ESXi host Secure Shell (SSH) daemon must disable port forwarding.</t>
    </r>
  </si>
  <si>
    <r>
      <rPr>
        <sz val="11"/>
        <color rgb="FF000000"/>
        <rFont val="Calibri"/>
      </rPr>
      <t xml:space="preserve">From an ESXi shell, add or correct the following line in "/etc/ssh/sshd_config": </t>
    </r>
    <r>
      <rPr>
        <sz val="11"/>
        <color rgb="FF000000"/>
        <rFont val="Calibri"/>
      </rPr>
      <t xml:space="preserve">
</t>
    </r>
    <r>
      <rPr>
        <sz val="11"/>
        <color rgb="FF000000"/>
        <rFont val="Calibri"/>
      </rPr>
      <t>AllowTcpForwarding no</t>
    </r>
  </si>
  <si>
    <r>
      <rPr>
        <sz val="11"/>
        <color rgb="FF000000"/>
        <rFont val="Calibri"/>
      </rPr>
      <t>While enabling Transmission Control Protocol (TCP) tunnels is a valuable function of sshd, this feature is not appropriate for use on the ESXi hypervisor.</t>
    </r>
  </si>
  <si>
    <r>
      <rPr>
        <sz val="11"/>
        <color rgb="FF000000"/>
        <rFont val="Calibri"/>
      </rPr>
      <t>From an ESXi shell, run the following command:</t>
    </r>
    <r>
      <rPr>
        <sz val="11"/>
        <color rgb="FF000000"/>
        <rFont val="Calibri"/>
      </rPr>
      <t xml:space="preserve">
</t>
    </r>
    <r>
      <rPr>
        <sz val="11"/>
        <color rgb="FF000000"/>
        <rFont val="Calibri"/>
      </rPr>
      <t># /usr/lib/vmware/openssh/bin/sshd -T|grep allowtcpforwarding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If the output does not match the expected result, this is a finding.</t>
    </r>
  </si>
  <si>
    <t>V-256435</t>
  </si>
  <si>
    <r>
      <rPr>
        <sz val="11"/>
        <rFont val="Calibri"/>
      </rPr>
      <t>The ESXi host OpenSLP service must be disabled.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</si>
  <si>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 xml:space="preserve">Select the "slpd" service. If the service is started, click "Stop". </t>
    </r>
    <r>
      <rPr>
        <sz val="11"/>
        <color rgb="FF000000"/>
        <rFont val="Calibri"/>
      </rPr>
      <t xml:space="preserve">
</t>
    </r>
    <r>
      <rPr>
        <sz val="11"/>
        <color rgb="FF000000"/>
        <rFont val="Calibri"/>
      </rPr>
      <t>Click "Edit Startup Policy...". Select "Start and stop manually".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"slpd"} | Set-VMHostService -Policy Off</t>
    </r>
    <r>
      <rPr>
        <sz val="11"/>
        <color rgb="FF000000"/>
        <rFont val="Calibri"/>
      </rPr>
      <t xml:space="preserve">
</t>
    </r>
    <r>
      <rPr>
        <sz val="11"/>
        <color rgb="FF000000"/>
        <rFont val="Calibri"/>
      </rPr>
      <t>Get-VMHost | Get-VMHostService | Where {$_.Label -eq "slpd"} | Stop-VMHostService</t>
    </r>
  </si>
  <si>
    <r>
      <rPr>
        <sz val="11"/>
        <color rgb="FF000000"/>
        <rFont val="Calibri"/>
      </rPr>
      <t xml:space="preserve">OpenSLP implements the Service Location Protocol to help CIM clients discover CIM servers over TCP 427. This service is not widely needed and has had vulnerabilities exposed in the past. To reduce attack surface area and following the minimum functionality principal, the OpenSLP service must be disabled unless explicitly needed and approved. </t>
    </r>
    <r>
      <rPr>
        <sz val="11"/>
        <color rgb="FF000000"/>
        <rFont val="Calibri"/>
      </rPr>
      <t xml:space="preserve">
</t>
    </r>
    <r>
      <rPr>
        <sz val="11"/>
        <color rgb="FF000000"/>
        <rFont val="Calibri"/>
      </rPr>
      <t>Note: Disabling the OpenSLP service may affect monitoring and third-party systems that use the WBEM DTMF protocols.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</si>
  <si>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Locate the "slpd" service and verify that the "Daemon" is "Stopped" and the "Startup Policy" is set to "Start and stop manually".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"slpd"}</t>
    </r>
    <r>
      <rPr>
        <sz val="11"/>
        <color rgb="FF000000"/>
        <rFont val="Calibri"/>
      </rPr>
      <t xml:space="preserve">
</t>
    </r>
    <r>
      <rPr>
        <sz val="11"/>
        <color rgb="FF000000"/>
        <rFont val="Calibri"/>
      </rPr>
      <t>If the slpd service does not have a "Policy" of "off" or is running, this is a finding.</t>
    </r>
  </si>
  <si>
    <t>V-256436</t>
  </si>
  <si>
    <r>
      <rPr>
        <sz val="11"/>
        <rFont val="Calibri"/>
      </rPr>
      <t>The ESXi host must enable audit logging.</t>
    </r>
  </si>
  <si>
    <r>
      <rPr>
        <sz val="11"/>
        <color rgb="FF000000"/>
        <rFont val="Calibri"/>
      </rPr>
      <t>From an ESXi shell, run the following commands:</t>
    </r>
    <r>
      <rPr>
        <sz val="11"/>
        <color rgb="FF000000"/>
        <rFont val="Calibri"/>
      </rPr>
      <t xml:space="preserve">
</t>
    </r>
    <r>
      <rPr>
        <sz val="11"/>
        <color rgb="FF000000"/>
        <rFont val="Calibri"/>
      </rPr>
      <t>Optional: Set the audit log location to persistent storage. This is set to "/scratch/auditLog" by default and does not normally need to be changed.</t>
    </r>
    <r>
      <rPr>
        <sz val="11"/>
        <color rgb="FF000000"/>
        <rFont val="Calibri"/>
      </rPr>
      <t xml:space="preserve">
</t>
    </r>
    <r>
      <rPr>
        <sz val="11"/>
        <color rgb="FF000000"/>
        <rFont val="Calibri"/>
      </rPr>
      <t># esxcli system auditrecords local set --directory="/full/path/here"</t>
    </r>
    <r>
      <rPr>
        <sz val="11"/>
        <color rgb="FF000000"/>
        <rFont val="Calibri"/>
      </rPr>
      <t xml:space="preserve">
</t>
    </r>
    <r>
      <rPr>
        <sz val="11"/>
        <color rgb="FF000000"/>
        <rFont val="Calibri"/>
      </rPr>
      <t>Mandatory:</t>
    </r>
    <r>
      <rPr>
        <sz val="11"/>
        <color rgb="FF000000"/>
        <rFont val="Calibri"/>
      </rPr>
      <t xml:space="preserve">
</t>
    </r>
    <r>
      <rPr>
        <sz val="11"/>
        <color rgb="FF000000"/>
        <rFont val="Calibri"/>
      </rPr>
      <t># esxcli system auditrecords local set --size=100</t>
    </r>
    <r>
      <rPr>
        <sz val="11"/>
        <color rgb="FF000000"/>
        <rFont val="Calibri"/>
      </rPr>
      <t xml:space="preserve">
</t>
    </r>
    <r>
      <rPr>
        <sz val="11"/>
        <color rgb="FF000000"/>
        <rFont val="Calibri"/>
      </rPr>
      <t># esxcli system auditrecords local enable</t>
    </r>
    <r>
      <rPr>
        <sz val="11"/>
        <color rgb="FF000000"/>
        <rFont val="Calibri"/>
      </rPr>
      <t xml:space="preserve">
</t>
    </r>
    <r>
      <rPr>
        <sz val="11"/>
        <color rgb="FF000000"/>
        <rFont val="Calibri"/>
      </rPr>
      <t># esxcli system auditrecords remote enable</t>
    </r>
    <r>
      <rPr>
        <sz val="11"/>
        <color rgb="FF000000"/>
        <rFont val="Calibri"/>
      </rPr>
      <t xml:space="preserve">
</t>
    </r>
    <r>
      <rPr>
        <sz val="11"/>
        <color rgb="FF000000"/>
        <rFont val="Calibri"/>
      </rPr>
      <t># esxcli system syslog reload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$esxcli.system.auditrecords.local.set.CreateArgs()</t>
    </r>
    <r>
      <rPr>
        <sz val="11"/>
        <color rgb="FF000000"/>
        <rFont val="Calibri"/>
      </rPr>
      <t xml:space="preserve">
</t>
    </r>
    <r>
      <rPr>
        <sz val="11"/>
        <color rgb="FF000000"/>
        <rFont val="Calibri"/>
      </rPr>
      <t>*Optional* $arguments.directory = "/full/path/here"</t>
    </r>
    <r>
      <rPr>
        <sz val="11"/>
        <color rgb="FF000000"/>
        <rFont val="Calibri"/>
      </rPr>
      <t xml:space="preserve">
</t>
    </r>
    <r>
      <rPr>
        <sz val="11"/>
        <color rgb="FF000000"/>
        <rFont val="Calibri"/>
      </rPr>
      <t>$arguments.size="100"</t>
    </r>
    <r>
      <rPr>
        <sz val="11"/>
        <color rgb="FF000000"/>
        <rFont val="Calibri"/>
      </rPr>
      <t xml:space="preserve">
</t>
    </r>
    <r>
      <rPr>
        <sz val="11"/>
        <color rgb="FF000000"/>
        <rFont val="Calibri"/>
      </rPr>
      <t>$esxcli.system.auditrecords.local.set.Invoke($arguments)</t>
    </r>
    <r>
      <rPr>
        <sz val="11"/>
        <color rgb="FF000000"/>
        <rFont val="Calibri"/>
      </rPr>
      <t xml:space="preserve">
</t>
    </r>
    <r>
      <rPr>
        <sz val="11"/>
        <color rgb="FF000000"/>
        <rFont val="Calibri"/>
      </rPr>
      <t>$esxcli.system.auditrecords.local.enable.Invoke()</t>
    </r>
    <r>
      <rPr>
        <sz val="11"/>
        <color rgb="FF000000"/>
        <rFont val="Calibri"/>
      </rPr>
      <t xml:space="preserve">
</t>
    </r>
    <r>
      <rPr>
        <sz val="11"/>
        <color rgb="FF000000"/>
        <rFont val="Calibri"/>
      </rPr>
      <t>$esxcli.system.auditrecords.remote.enable.Invoke()</t>
    </r>
  </si>
  <si>
    <r>
      <rPr>
        <sz val="11"/>
        <color rgb="FF000000"/>
        <rFont val="Calibri"/>
      </rPr>
      <t>ESXi offers both local and remote audit recordkeeping to meet the requirements of the NIAP Virtualization Protection Profile and Server Virtualization Extended Package. Local records are stored on any accessible local or VMFS path. Remote records are sent to the global syslog servers configured elsewhere.</t>
    </r>
    <r>
      <rPr>
        <sz val="11"/>
        <color rgb="FF000000"/>
        <rFont val="Calibri"/>
      </rPr>
      <t xml:space="preserve">
</t>
    </r>
    <r>
      <rPr>
        <sz val="11"/>
        <color rgb="FF000000"/>
        <rFont val="Calibri"/>
      </rPr>
      <t>To operate in the NIAP validated state, ESXi must enable and properly configure this audit system. This system is disabled by default.</t>
    </r>
    <r>
      <rPr>
        <sz val="11"/>
        <color rgb="FF000000"/>
        <rFont val="Calibri"/>
      </rPr>
      <t xml:space="preserve">
</t>
    </r>
    <r>
      <rPr>
        <sz val="11"/>
        <color rgb="FF000000"/>
        <rFont val="Calibri"/>
      </rPr>
      <t>Note: Audit records can be viewed locally via the "/bin/auditLogReader" utility over SSH or at the ESXi shell.</t>
    </r>
  </si>
  <si>
    <r>
      <rPr>
        <sz val="11"/>
        <color rgb="FF000000"/>
        <rFont val="Calibri"/>
      </rPr>
      <t>From an ESXi shell, run the following command:</t>
    </r>
    <r>
      <rPr>
        <sz val="11"/>
        <color rgb="FF000000"/>
        <rFont val="Calibri"/>
      </rPr>
      <t xml:space="preserve">
</t>
    </r>
    <r>
      <rPr>
        <sz val="11"/>
        <color rgb="FF000000"/>
        <rFont val="Calibri"/>
      </rPr>
      <t># esxcli system auditrecords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$esxcli.system.auditrecords.get.invoke()|Format-List</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AuditRecordRemoteTransmissionActive : true</t>
    </r>
    <r>
      <rPr>
        <sz val="11"/>
        <color rgb="FF000000"/>
        <rFont val="Calibri"/>
      </rPr>
      <t xml:space="preserve">
</t>
    </r>
    <r>
      <rPr>
        <sz val="11"/>
        <color rgb="FF000000"/>
        <rFont val="Calibri"/>
      </rPr>
      <t>AuditRecordStorageActive : true</t>
    </r>
    <r>
      <rPr>
        <sz val="11"/>
        <color rgb="FF000000"/>
        <rFont val="Calibri"/>
      </rPr>
      <t xml:space="preserve">
</t>
    </r>
    <r>
      <rPr>
        <sz val="11"/>
        <color rgb="FF000000"/>
        <rFont val="Calibri"/>
      </rPr>
      <t>AuditRecordStorageCapacity : 100</t>
    </r>
    <r>
      <rPr>
        <sz val="11"/>
        <color rgb="FF000000"/>
        <rFont val="Calibri"/>
      </rPr>
      <t xml:space="preserve">
</t>
    </r>
    <r>
      <rPr>
        <sz val="11"/>
        <color rgb="FF000000"/>
        <rFont val="Calibri"/>
      </rPr>
      <t>AuditRecordStorageDirectory : /scratch/auditLog</t>
    </r>
    <r>
      <rPr>
        <sz val="11"/>
        <color rgb="FF000000"/>
        <rFont val="Calibri"/>
      </rPr>
      <t xml:space="preserve">
</t>
    </r>
    <r>
      <rPr>
        <sz val="11"/>
        <color rgb="FF000000"/>
        <rFont val="Calibri"/>
      </rPr>
      <t>Note: The "Audit Record Storage Directory" may differ from the default above, but it must still be located on persistent storage.</t>
    </r>
    <r>
      <rPr>
        <sz val="11"/>
        <color rgb="FF000000"/>
        <rFont val="Calibri"/>
      </rPr>
      <t xml:space="preserve">
</t>
    </r>
    <r>
      <rPr>
        <sz val="11"/>
        <color rgb="FF000000"/>
        <rFont val="Calibri"/>
      </rPr>
      <t>If audit record storage is not active and configured, this is a finding.</t>
    </r>
  </si>
  <si>
    <t>V-256437</t>
  </si>
  <si>
    <r>
      <rPr>
        <sz val="11"/>
        <rFont val="Calibri"/>
      </rPr>
      <t>The ESXi host must enable strict x509 verification for SSL syslog endpoints.</t>
    </r>
  </si>
  <si>
    <r>
      <rPr>
        <sz val="11"/>
        <color rgb="FF000000"/>
        <rFont val="Calibri"/>
      </rPr>
      <t>From an ESXi shell, run the following commands:</t>
    </r>
    <r>
      <rPr>
        <sz val="11"/>
        <color rgb="FF000000"/>
        <rFont val="Calibri"/>
      </rPr>
      <t xml:space="preserve">
</t>
    </r>
    <r>
      <rPr>
        <sz val="11"/>
        <color rgb="FF000000"/>
        <rFont val="Calibri"/>
      </rPr>
      <t># esxcli system syslog config set --x509-strict="true"</t>
    </r>
    <r>
      <rPr>
        <sz val="11"/>
        <color rgb="FF000000"/>
        <rFont val="Calibri"/>
      </rPr>
      <t xml:space="preserve">
</t>
    </r>
    <r>
      <rPr>
        <sz val="11"/>
        <color rgb="FF000000"/>
        <rFont val="Calibri"/>
      </rPr>
      <t># esxcli system syslog reload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$esxcli.system.syslog.config.set.CreateArgs()</t>
    </r>
    <r>
      <rPr>
        <sz val="11"/>
        <color rgb="FF000000"/>
        <rFont val="Calibri"/>
      </rPr>
      <t xml:space="preserve">
</t>
    </r>
    <r>
      <rPr>
        <sz val="11"/>
        <color rgb="FF000000"/>
        <rFont val="Calibri"/>
      </rPr>
      <t>$arguments.x509strict = $true</t>
    </r>
    <r>
      <rPr>
        <sz val="11"/>
        <color rgb="FF000000"/>
        <rFont val="Calibri"/>
      </rPr>
      <t xml:space="preserve">
</t>
    </r>
    <r>
      <rPr>
        <sz val="11"/>
        <color rgb="FF000000"/>
        <rFont val="Calibri"/>
      </rPr>
      <t>$esxcli.system.syslog.config.set.Invoke($arguments)</t>
    </r>
    <r>
      <rPr>
        <sz val="11"/>
        <color rgb="FF000000"/>
        <rFont val="Calibri"/>
      </rPr>
      <t xml:space="preserve">
</t>
    </r>
    <r>
      <rPr>
        <sz val="11"/>
        <color rgb="FF000000"/>
        <rFont val="Calibri"/>
      </rPr>
      <t>$esxcli.system.syslog.reload.Invoke()</t>
    </r>
  </si>
  <si>
    <r>
      <rPr>
        <sz val="11"/>
        <color rgb="FF000000"/>
        <rFont val="Calibri"/>
      </rPr>
      <t>When sending syslog data to a remote host via SSL, the ESXi host is presented with the endpoint's SSL server certificate. In addition to trust verification, configured elsewhere, this "x509-strict" option performs additional validity checks on CA root certificates during verification.</t>
    </r>
    <r>
      <rPr>
        <sz val="11"/>
        <color rgb="FF000000"/>
        <rFont val="Calibri"/>
      </rPr>
      <t xml:space="preserve">
</t>
    </r>
    <r>
      <rPr>
        <sz val="11"/>
        <color rgb="FF000000"/>
        <rFont val="Calibri"/>
      </rPr>
      <t>These checks are generally not performed (CA roots are inherently trusted) and might cause incompatibilities with existing, misconfigured CA roots. The NIAP requirements in the Virtualization Protection Profile and Server Virtualization Extended Package, however, require even CA roots to pass validations.</t>
    </r>
  </si>
  <si>
    <r>
      <rPr>
        <sz val="11"/>
        <color rgb="FF000000"/>
        <rFont val="Calibri"/>
      </rPr>
      <t>If SSL is not used for the syslog target, this is not applicable.</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syslog config get|grep 509</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$esxcli.system.syslog.config.get.invoke()|Select StrictX509Compliance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Strict X509Compliance: true</t>
    </r>
    <r>
      <rPr>
        <sz val="11"/>
        <color rgb="FF000000"/>
        <rFont val="Calibri"/>
      </rPr>
      <t xml:space="preserve">
</t>
    </r>
    <r>
      <rPr>
        <sz val="11"/>
        <color rgb="FF000000"/>
        <rFont val="Calibri"/>
      </rPr>
      <t>If the output does not match the expected result, this is a finding.</t>
    </r>
  </si>
  <si>
    <t>V-256438</t>
  </si>
  <si>
    <r>
      <rPr>
        <sz val="11"/>
        <rFont val="Calibri"/>
      </rPr>
      <t>The ESXi host must verify certificates for SSL syslog endpoints.</t>
    </r>
  </si>
  <si>
    <r>
      <rPr>
        <sz val="11"/>
        <color rgb="FF000000"/>
        <rFont val="Calibri"/>
      </rPr>
      <t>To configure SSL syslog endpoint certificate checking it must be turned on and also the trusted certificate chain must be added to ESXi's trusted store.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"Syslog.global.logCheckSSLCerts" value and set it to "true".</t>
    </r>
    <r>
      <rPr>
        <sz val="11"/>
        <color rgb="FF000000"/>
        <rFont val="Calibri"/>
      </rPr>
      <t xml:space="preserve">
</t>
    </r>
    <r>
      <rPr>
        <sz val="11"/>
        <color rgb="FF000000"/>
        <rFont val="Calibri"/>
      </rPr>
      <t>Copy the PEM formatted trusted CA certificate so that is accessible to the host and append the contents to /etc/vmware/ssl/castore.pem by running the follow command:</t>
    </r>
    <r>
      <rPr>
        <sz val="11"/>
        <color rgb="FF000000"/>
        <rFont val="Calibri"/>
      </rPr>
      <t xml:space="preserve">
</t>
    </r>
    <r>
      <rPr>
        <sz val="11"/>
        <color rgb="FF000000"/>
        <rFont val="Calibri"/>
      </rPr>
      <t># &lt;path/to/cacert&gt; &gt;&gt; /etc/vmware/ssl/castore.pem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Syslog.global.logCheckSSLCerts | Set-AdvancedSetting -Value "true"</t>
    </r>
    <r>
      <rPr>
        <sz val="11"/>
        <color rgb="FF000000"/>
        <rFont val="Calibri"/>
      </rPr>
      <t xml:space="preserve">
</t>
    </r>
    <r>
      <rPr>
        <sz val="11"/>
        <color rgb="FF000000"/>
        <rFont val="Calibri"/>
      </rPr>
      <t>Copy the PEM formatted trusted CA certificate so that is accessible to the host.</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$esxcli.system.security.certificatestore.add.CreateArgs()</t>
    </r>
    <r>
      <rPr>
        <sz val="11"/>
        <color rgb="FF000000"/>
        <rFont val="Calibri"/>
      </rPr>
      <t xml:space="preserve">
</t>
    </r>
    <r>
      <rPr>
        <sz val="11"/>
        <color rgb="FF000000"/>
        <rFont val="Calibri"/>
      </rPr>
      <t>$arguments.filename = &lt;path/to/cacert&gt;</t>
    </r>
    <r>
      <rPr>
        <sz val="11"/>
        <color rgb="FF000000"/>
        <rFont val="Calibri"/>
      </rPr>
      <t xml:space="preserve">
</t>
    </r>
    <r>
      <rPr>
        <sz val="11"/>
        <color rgb="FF000000"/>
        <rFont val="Calibri"/>
      </rPr>
      <t>$esxcli.system.security.certificatestore.add.Invoke($arguments)</t>
    </r>
  </si>
  <si>
    <r>
      <rPr>
        <sz val="11"/>
        <color rgb="FF000000"/>
        <rFont val="Calibri"/>
      </rPr>
      <t>When sending syslog data to a remote host, ESXi can be configured to use any combination of TCP, UDP and SSL transports. When using SSL, the server certificate must be validated to ensure that the host is connecting to a valid syslog server.</t>
    </r>
  </si>
  <si>
    <r>
      <rPr>
        <sz val="11"/>
        <color rgb="FF000000"/>
        <rFont val="Calibri"/>
      </rPr>
      <t>If SSL is not used for a syslog target, this is not applicable.</t>
    </r>
    <r>
      <rPr>
        <sz val="11"/>
        <color rgb="FF000000"/>
        <rFont val="Calibri"/>
      </rPr>
      <t xml:space="preserve">
</t>
    </r>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"Syslog.global.logCheckSSLCerts" value and verify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Syslog.global.logCheckSSLCerts</t>
    </r>
    <r>
      <rPr>
        <sz val="11"/>
        <color rgb="FF000000"/>
        <rFont val="Calibri"/>
      </rPr>
      <t xml:space="preserve">
</t>
    </r>
    <r>
      <rPr>
        <sz val="11"/>
        <color rgb="FF000000"/>
        <rFont val="Calibri"/>
      </rPr>
      <t>If the "Syslog.global.logCheckSSLCerts" setting is not set to "true", this is a finding.</t>
    </r>
  </si>
  <si>
    <t>V-256439</t>
  </si>
  <si>
    <r>
      <rPr>
        <sz val="11"/>
        <rFont val="Calibri"/>
      </rPr>
      <t>The ESXi host must enable volatile key destruction.</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</si>
  <si>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"Mem.MemEagerZero" value and set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Mem.MemEagerZero | Set-AdvancedSetting -Value "1"</t>
    </r>
  </si>
  <si>
    <r>
      <rPr>
        <sz val="11"/>
        <color rgb="FF000000"/>
        <rFont val="Calibri"/>
      </rPr>
      <t>By default, pages allocated for virtual machines (VMs), userspace applications, and kernel threads are zeroed out at allocation time. ESXi will always ensure that no nonzero pages are exposed to VMs or userspace applications. While this prevents exposing cryptographic keys from VMs or userworlds to other clients, these keys can stay present in host memory for a long time if the memory is not reused.</t>
    </r>
    <r>
      <rPr>
        <sz val="11"/>
        <color rgb="FF000000"/>
        <rFont val="Calibri"/>
      </rPr>
      <t xml:space="preserve">
</t>
    </r>
    <r>
      <rPr>
        <sz val="11"/>
        <color rgb="FF000000"/>
        <rFont val="Calibri"/>
      </rPr>
      <t>The NIAP Virtualization Protection Profile and Server Virtualization Extended Package require that memory that may contain cryptographic keys be zeroed upon process exit.</t>
    </r>
    <r>
      <rPr>
        <sz val="11"/>
        <color rgb="FF000000"/>
        <rFont val="Calibri"/>
      </rPr>
      <t xml:space="preserve">
</t>
    </r>
    <r>
      <rPr>
        <sz val="11"/>
        <color rgb="FF000000"/>
        <rFont val="Calibri"/>
      </rPr>
      <t>To this end, a new configuration option, MemEagerZero, can be configured to enforce zeroing out userworld and guest memory pages when a userworld process or guest exits. For kernel threads, memory spaces holding keys are zeroed out as soon as the secret is no longer needed.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</si>
  <si>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"Mem.MemEagerZero"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Mem.MemEagerZero</t>
    </r>
    <r>
      <rPr>
        <sz val="11"/>
        <color rgb="FF000000"/>
        <rFont val="Calibri"/>
      </rPr>
      <t xml:space="preserve">
</t>
    </r>
    <r>
      <rPr>
        <sz val="11"/>
        <color rgb="FF000000"/>
        <rFont val="Calibri"/>
      </rPr>
      <t>If the "Mem.MemEagerZero" setting is not set to "1", this is a finding.</t>
    </r>
  </si>
  <si>
    <t>V-256440</t>
  </si>
  <si>
    <r>
      <rPr>
        <sz val="11"/>
        <rFont val="Calibri"/>
      </rPr>
      <t>The ESXi host must configure a session timeout for the vSphere API.</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</si>
  <si>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"Config.HostAgent.vmacore.soap.sessionTimeout" value and set it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Config.HostAgent.vmacore.soap.sessionTimeout | Set-AdvancedSetting -Value "30"</t>
    </r>
  </si>
  <si>
    <r>
      <rPr>
        <sz val="11"/>
        <color rgb="FF000000"/>
        <rFont val="Calibri"/>
      </rPr>
      <t>The vSphere API (VIM) allows for remote, programmatic administration of the ESXi host. Authenticated API sessions are no different from a risk perspective than authenticated UI sessions and they need similar protections.</t>
    </r>
    <r>
      <rPr>
        <sz val="11"/>
        <color rgb="FF000000"/>
        <rFont val="Calibri"/>
      </rPr>
      <t xml:space="preserve">
</t>
    </r>
    <r>
      <rPr>
        <sz val="11"/>
        <color rgb="FF000000"/>
        <rFont val="Calibri"/>
      </rPr>
      <t>One of these protections is a basic inactivity timeout, after which the session will be invalidated and reauthentication will be required by the application accessing the API. This is set to 30 seconds by default but can be disabled, thus leaving API sessions open indefinitely. The 30 second default must be verified and maintained.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</si>
  <si>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"Config.HostAgent.vmacore.soap.sessionTimeout" value and verify it is set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Config.HostAgent.vmacore.soap.sessionTimeout</t>
    </r>
    <r>
      <rPr>
        <sz val="11"/>
        <color rgb="FF000000"/>
        <rFont val="Calibri"/>
      </rPr>
      <t xml:space="preserve">
</t>
    </r>
    <r>
      <rPr>
        <sz val="11"/>
        <color rgb="FF000000"/>
        <rFont val="Calibri"/>
      </rPr>
      <t>If the "Config.HostAgent.vmacore.soap.sessionTimeout" setting is not set to "30", this is a finding.</t>
    </r>
  </si>
  <si>
    <t>V-256441</t>
  </si>
  <si>
    <r>
      <rPr>
        <sz val="11"/>
        <rFont val="Calibri"/>
      </rPr>
      <t>The ESXi Host Client must be configured with a session timeout.</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</si>
  <si>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"UserVars.HostClientSessionTimeout" value and set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UserVars.HostClientSessionTimeout | Set-AdvancedSetting -Value "600"</t>
    </r>
  </si>
  <si>
    <r>
      <rPr>
        <sz val="11"/>
        <color rgb="FF000000"/>
        <rFont val="Calibri"/>
      </rPr>
      <t>The ESXi Host Client is the UI served up by the host itself, outside of vCenter. It is accessed by browsing to "https://&lt;ESX FQDN&gt;/ui". ESXi is not usually administered via this interface for long periods, and all users will be highly privileged. Implementing a mandatory session idle limit will ensure that orphaned, forgotten, or ignored sessions will be closed promptly.</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</si>
  <si>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"UserVars.HostClientSessionTimeout" value and verify it is set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UserVars.HostClientSessionTimeout</t>
    </r>
    <r>
      <rPr>
        <sz val="11"/>
        <color rgb="FF000000"/>
        <rFont val="Calibri"/>
      </rPr>
      <t xml:space="preserve">
</t>
    </r>
    <r>
      <rPr>
        <sz val="11"/>
        <color rgb="FF000000"/>
        <rFont val="Calibri"/>
      </rPr>
      <t>If the "UserVars.HostClientSessionTimeout" setting is not set to "600", this is a finding.</t>
    </r>
  </si>
  <si>
    <t>V-256442</t>
  </si>
  <si>
    <r>
      <rPr>
        <sz val="11"/>
        <rFont val="Calibri"/>
      </rPr>
      <t>The ESXi host rhttpproxy daemon must use FIPS 140-2 validated cryptographic modules to protect the confidentiality of remote access sessions.</t>
    </r>
  </si>
  <si>
    <r>
      <rPr>
        <sz val="11"/>
        <color rgb="FF000000"/>
        <rFont val="Calibri"/>
      </rPr>
      <t>From an ESXi shell, run the following command:</t>
    </r>
    <r>
      <rPr>
        <sz val="11"/>
        <color rgb="FF000000"/>
        <rFont val="Calibri"/>
      </rPr>
      <t xml:space="preserve">
</t>
    </r>
    <r>
      <rPr>
        <sz val="11"/>
        <color rgb="FF000000"/>
        <rFont val="Calibri"/>
      </rPr>
      <t># esxcli system security fips140 rhttpproxy set -e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$esxcli.system.security.fips140.rhttpproxy.set.CreateArgs()</t>
    </r>
    <r>
      <rPr>
        <sz val="11"/>
        <color rgb="FF000000"/>
        <rFont val="Calibri"/>
      </rPr>
      <t xml:space="preserve">
</t>
    </r>
    <r>
      <rPr>
        <sz val="11"/>
        <color rgb="FF000000"/>
        <rFont val="Calibri"/>
      </rPr>
      <t>$arguments.enable = $true</t>
    </r>
    <r>
      <rPr>
        <sz val="11"/>
        <color rgb="FF000000"/>
        <rFont val="Calibri"/>
      </rPr>
      <t xml:space="preserve">
</t>
    </r>
    <r>
      <rPr>
        <sz val="11"/>
        <color rgb="FF000000"/>
        <rFont val="Calibri"/>
      </rPr>
      <t>$esxcli.system.security.fips140.rhttpproxy.set.Invoke($arguments)</t>
    </r>
  </si>
  <si>
    <r>
      <rPr>
        <sz val="11"/>
        <color rgb="FF000000"/>
        <rFont val="Calibri"/>
      </rPr>
      <t xml:space="preserve">ESXi runs a reverse proxy service called rhttpproxy that front ends internal services and application programming interfaces (APIs) over one HTTPS port by redirecting virtual paths to localhost ports. </t>
    </r>
    <r>
      <rPr>
        <sz val="11"/>
        <color rgb="FF000000"/>
        <rFont val="Calibri"/>
      </rPr>
      <t xml:space="preserve">
</t>
    </r>
    <r>
      <rPr>
        <sz val="11"/>
        <color rgb="FF000000"/>
        <rFont val="Calibri"/>
      </rPr>
      <t>This proxy implements a FIPS 140-2 validated OpenSSL cryptographic module that is in FIPS mode by default. This configuration must be validated and maintained to protect the traffic that rhttpproxy manages.</t>
    </r>
  </si>
  <si>
    <r>
      <rPr>
        <sz val="11"/>
        <color rgb="FF000000"/>
        <rFont val="Calibri"/>
      </rPr>
      <t>From an ESXi shell, run the following command:</t>
    </r>
    <r>
      <rPr>
        <sz val="11"/>
        <color rgb="FF000000"/>
        <rFont val="Calibri"/>
      </rPr>
      <t xml:space="preserve">
</t>
    </r>
    <r>
      <rPr>
        <sz val="11"/>
        <color rgb="FF000000"/>
        <rFont val="Calibri"/>
      </rPr>
      <t># esxcli system security fips140 rhttpproxy get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$esxcli.system.security.fips140.rhttpproxy.get.invoke()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Enabled: true</t>
    </r>
    <r>
      <rPr>
        <sz val="11"/>
        <color rgb="FF000000"/>
        <rFont val="Calibri"/>
      </rPr>
      <t xml:space="preserve">
</t>
    </r>
    <r>
      <rPr>
        <sz val="11"/>
        <color rgb="FF000000"/>
        <rFont val="Calibri"/>
      </rPr>
      <t>If the output does not match the expected result, this is a finding.</t>
    </r>
  </si>
  <si>
    <t>V-256443</t>
  </si>
  <si>
    <r>
      <rPr>
        <sz val="11"/>
        <rFont val="Calibri"/>
      </rPr>
      <t>The ESXi host must be configured with an appropriate maximum password age.</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</si>
  <si>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Click "Edit". Select the "Security.PasswordMaxDays" value and set it to "90".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Security.PasswordMaxDays | Set-AdvancedSetting -Value "90"</t>
    </r>
  </si>
  <si>
    <r>
      <rPr>
        <sz val="11"/>
        <color rgb="FF000000"/>
        <rFont val="Calibri"/>
      </rPr>
      <t>The older an ESXi local account password is, the larger the opportunity window is for attackers to guess, crack or reuse a previously cracked password. Rotating passwords on a regular basis is a fundamental security practice and one that ESXi supports.</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</si>
  <si>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Advanced System Settings.</t>
    </r>
    <r>
      <rPr>
        <sz val="11"/>
        <color rgb="FF000000"/>
        <rFont val="Calibri"/>
      </rPr>
      <t xml:space="preserve">
</t>
    </r>
    <r>
      <rPr>
        <sz val="11"/>
        <color rgb="FF000000"/>
        <rFont val="Calibri"/>
      </rPr>
      <t>Select the "Security.PasswordMaxDays" value and verify it is set to "90".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Security.PasswordMaxDays</t>
    </r>
    <r>
      <rPr>
        <sz val="11"/>
        <color rgb="FF000000"/>
        <rFont val="Calibri"/>
      </rPr>
      <t xml:space="preserve">
</t>
    </r>
    <r>
      <rPr>
        <sz val="11"/>
        <color rgb="FF000000"/>
        <rFont val="Calibri"/>
      </rPr>
      <t>If the "Security.PasswordMaxDays" setting is not set to "90", this is a finding.</t>
    </r>
  </si>
  <si>
    <t>V-256444</t>
  </si>
  <si>
    <r>
      <rPr>
        <sz val="11"/>
        <rFont val="Calibri"/>
      </rPr>
      <t>The ESXi host must not be configured to override virtual machine (VM) configurations.</t>
    </r>
  </si>
  <si>
    <r>
      <rPr>
        <sz val="11"/>
        <color rgb="FF000000"/>
        <rFont val="Calibri"/>
      </rPr>
      <t>From an ESXi shell, run the following command:</t>
    </r>
    <r>
      <rPr>
        <sz val="11"/>
        <color rgb="FF000000"/>
        <rFont val="Calibri"/>
      </rPr>
      <t xml:space="preserve">
</t>
    </r>
    <r>
      <rPr>
        <sz val="11"/>
        <color rgb="FF000000"/>
        <rFont val="Calibri"/>
      </rPr>
      <t># echo -n &gt;/etc/vmware/settings</t>
    </r>
  </si>
  <si>
    <r>
      <rPr>
        <sz val="11"/>
        <color rgb="FF000000"/>
        <rFont val="Calibri"/>
      </rPr>
      <t>Each VM on an ESXi host runs in its own "vmx" process. Upon creation, a vmx process will look in two locations for configuration items, the ESXi host itself and the per-vm *.vmx file in the VM storage path on the datastore. The settings on the ESXi host are read first and take precedence over settings in the *.vmx file.</t>
    </r>
    <r>
      <rPr>
        <sz val="11"/>
        <color rgb="FF000000"/>
        <rFont val="Calibri"/>
      </rPr>
      <t xml:space="preserve">
</t>
    </r>
    <r>
      <rPr>
        <sz val="11"/>
        <color rgb="FF000000"/>
        <rFont val="Calibri"/>
      </rPr>
      <t>This can be a convenient way to set a setting in one place and have it apply to all VMs running on that host. The difficulty is in managing those settings and determining the effective state. Since managing per-VM vmx settings can be fully automated and customized while the ESXi setting cannot be easily queried, the ESXi configuration must not be used.</t>
    </r>
  </si>
  <si>
    <r>
      <rPr>
        <sz val="11"/>
        <color rgb="FF000000"/>
        <rFont val="Calibri"/>
      </rPr>
      <t>From an ESXi shell, run the following command:</t>
    </r>
    <r>
      <rPr>
        <sz val="11"/>
        <color rgb="FF000000"/>
        <rFont val="Calibri"/>
      </rPr>
      <t xml:space="preserve">
</t>
    </r>
    <r>
      <rPr>
        <sz val="11"/>
        <color rgb="FF000000"/>
        <rFont val="Calibri"/>
      </rPr>
      <t># stat -c "%s" /etc/vmware/settings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0</t>
    </r>
    <r>
      <rPr>
        <sz val="11"/>
        <color rgb="FF000000"/>
        <rFont val="Calibri"/>
      </rPr>
      <t xml:space="preserve">
</t>
    </r>
    <r>
      <rPr>
        <sz val="11"/>
        <color rgb="FF000000"/>
        <rFont val="Calibri"/>
      </rPr>
      <t>If the output does not match the expected result, this is a finding.</t>
    </r>
  </si>
  <si>
    <t>V-256445</t>
  </si>
  <si>
    <r>
      <rPr>
        <sz val="11"/>
        <rFont val="Calibri"/>
      </rPr>
      <t>The ESXi host must not be configured to override virtual machine (VM) logger settings.</t>
    </r>
  </si>
  <si>
    <r>
      <rPr>
        <sz val="11"/>
        <color rgb="FF000000"/>
        <rFont val="Calibri"/>
      </rPr>
      <t>From an ESXi shell, run the following commands:</t>
    </r>
    <r>
      <rPr>
        <sz val="11"/>
        <color rgb="FF000000"/>
        <rFont val="Calibri"/>
      </rPr>
      <t xml:space="preserve">
</t>
    </r>
    <r>
      <rPr>
        <sz val="11"/>
        <color rgb="FF000000"/>
        <rFont val="Calibri"/>
      </rPr>
      <t># cp /etc/vmware/config /etc/vmware/config.bak</t>
    </r>
    <r>
      <rPr>
        <sz val="11"/>
        <color rgb="FF000000"/>
        <rFont val="Calibri"/>
      </rPr>
      <t xml:space="preserve">
</t>
    </r>
    <r>
      <rPr>
        <sz val="11"/>
        <color rgb="FF000000"/>
        <rFont val="Calibri"/>
      </rPr>
      <t># grep -v "^vmx\.log" /etc/vmware/config.bak&gt;/etc/vmware/config</t>
    </r>
  </si>
  <si>
    <r>
      <rPr>
        <sz val="11"/>
        <color rgb="FF000000"/>
        <rFont val="Calibri"/>
      </rPr>
      <t>From an ESXi shell, run the following command:</t>
    </r>
    <r>
      <rPr>
        <sz val="11"/>
        <color rgb="FF000000"/>
        <rFont val="Calibri"/>
      </rPr>
      <t xml:space="preserve">
</t>
    </r>
    <r>
      <rPr>
        <sz val="11"/>
        <color rgb="FF000000"/>
        <rFont val="Calibri"/>
      </rPr>
      <t># grep "^vmx\.log" /etc/vmware/config</t>
    </r>
    <r>
      <rPr>
        <sz val="11"/>
        <color rgb="FF000000"/>
        <rFont val="Calibri"/>
      </rPr>
      <t xml:space="preserve">
</t>
    </r>
    <r>
      <rPr>
        <sz val="11"/>
        <color rgb="FF000000"/>
        <rFont val="Calibri"/>
      </rPr>
      <t>If the command produces any output, this is a finding.</t>
    </r>
  </si>
  <si>
    <t>V-256446</t>
  </si>
  <si>
    <r>
      <rPr>
        <sz val="11"/>
        <rFont val="Calibri"/>
      </rPr>
      <t>The ESXi host must require TPM-based configuration encryption.</t>
    </r>
  </si>
  <si>
    <r>
      <rPr>
        <sz val="11"/>
        <color rgb="FF000000"/>
        <rFont val="Calibri"/>
      </rPr>
      <t>Ensure the TPM 2.0 chip is enabled in the BIOS and the ESX UI does not show any errors about a present but unavailable TPM.</t>
    </r>
    <r>
      <rPr>
        <sz val="11"/>
        <color rgb="FF000000"/>
        <rFont val="Calibri"/>
      </rPr>
      <t xml:space="preserve">
</t>
    </r>
    <r>
      <rPr>
        <sz val="11"/>
        <color rgb="FF000000"/>
        <rFont val="Calibri"/>
      </rPr>
      <t>This setting cannot be configured until the TPM is properly enabled in the BIOS.</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set --mode=TPM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$esxcli.system.settings.encryption.set.CreateArgs()</t>
    </r>
    <r>
      <rPr>
        <sz val="11"/>
        <color rgb="FF000000"/>
        <rFont val="Calibri"/>
      </rPr>
      <t xml:space="preserve">
</t>
    </r>
    <r>
      <rPr>
        <sz val="11"/>
        <color rgb="FF000000"/>
        <rFont val="Calibri"/>
      </rPr>
      <t>$arguments.mode = "TPM"</t>
    </r>
    <r>
      <rPr>
        <sz val="11"/>
        <color rgb="FF000000"/>
        <rFont val="Calibri"/>
      </rPr>
      <t xml:space="preserve">
</t>
    </r>
    <r>
      <rPr>
        <sz val="11"/>
        <color rgb="FF000000"/>
        <rFont val="Calibri"/>
      </rPr>
      <t>$esxcli.system.settings.encryption.set.Invoke($arguments)</t>
    </r>
    <r>
      <rPr>
        <sz val="11"/>
        <color rgb="FF000000"/>
        <rFont val="Calibri"/>
      </rPr>
      <t xml:space="preserve">
</t>
    </r>
    <r>
      <rPr>
        <sz val="11"/>
        <color rgb="FF000000"/>
        <rFont val="Calibri"/>
      </rPr>
      <t>Evacuate the host and gracefully reboot for changes to take effect.</t>
    </r>
  </si>
  <si>
    <r>
      <rPr>
        <sz val="11"/>
        <color rgb="FF000000"/>
        <rFont val="Calibri"/>
      </rPr>
      <t xml:space="preserve">An ESXi host's configuration consists of configuration files for each service that runs on the host. The configuration files typically reside in the /etc/ directory, but they can also reside in other namespaces. The configuration files contain run-time information about the state of the services. Over time, the default values in the configuration files might change, for example, when settings on the ESXi host are changed. </t>
    </r>
    <r>
      <rPr>
        <sz val="11"/>
        <color rgb="FF000000"/>
        <rFont val="Calibri"/>
      </rPr>
      <t xml:space="preserve">
</t>
    </r>
    <r>
      <rPr>
        <sz val="11"/>
        <color rgb="FF000000"/>
        <rFont val="Calibri"/>
      </rPr>
      <t>A cron job backs up the ESXi configuration files periodically, when ESXi shuts down gracefully or on demand, and creates an archived configuration file in the boot bank. When ESXi reboots, it reads the archived configuration file and recreates the state that ESXi was in when the backup was taken.</t>
    </r>
    <r>
      <rPr>
        <sz val="11"/>
        <color rgb="FF000000"/>
        <rFont val="Calibri"/>
      </rPr>
      <t xml:space="preserve">
</t>
    </r>
    <r>
      <rPr>
        <sz val="11"/>
        <color rgb="FF000000"/>
        <rFont val="Calibri"/>
      </rPr>
      <t>Before vSphere 7.0 Update 2, the archived ESXi configuration file is not encrypted. In vSphere 7.0 Update 2 and later, the archived configuration file is encrypted. When the ESXi host is configured with a Trusted Platform Module (TPM), the TPM is used to "seal" the configuration to the host, providing a strong security guarantee and additional protection from offline attacks.</t>
    </r>
    <r>
      <rPr>
        <sz val="11"/>
        <color rgb="FF000000"/>
        <rFont val="Calibri"/>
      </rPr>
      <t xml:space="preserve">
</t>
    </r>
    <r>
      <rPr>
        <sz val="11"/>
        <color rgb="FF000000"/>
        <rFont val="Calibri"/>
      </rPr>
      <t>Configuration encryption uses the physical TPM when it is available and supported at install or upgrade time. If the TPM was added or enabled later, the ESXi host must be told to reconfigure to use the newly available TPM. Once the TPM configuration encryption is enabled, it cannot be disabled.</t>
    </r>
  </si>
  <si>
    <r>
      <rPr>
        <sz val="11"/>
        <color rgb="FF000000"/>
        <rFont val="Calibri"/>
      </rPr>
      <t>If the ESXi host does not have a compatible TPM, this finding is downgraded to a CAT III.</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get|grep Mode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$esxcli.system.settings.encryption.get.invoke() | Select Mode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Mode: TPM</t>
    </r>
    <r>
      <rPr>
        <sz val="11"/>
        <color rgb="FF000000"/>
        <rFont val="Calibri"/>
      </rPr>
      <t xml:space="preserve">
</t>
    </r>
    <r>
      <rPr>
        <sz val="11"/>
        <color rgb="FF000000"/>
        <rFont val="Calibri"/>
      </rPr>
      <t>If the output does not match the expected result, this is a finding.</t>
    </r>
  </si>
  <si>
    <t>V-256447</t>
  </si>
  <si>
    <r>
      <rPr>
        <sz val="11"/>
        <rFont val="Calibri"/>
      </rPr>
      <t>The ESXi host must implement Secure Boot enforcement.</t>
    </r>
  </si>
  <si>
    <r>
      <rPr>
        <sz val="11"/>
        <color rgb="FF000000"/>
        <rFont val="Calibri"/>
      </rPr>
      <t>This setting cannot be configured until Secure Boot is properly enabled in the BIOS.</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set --require-secure-boot=true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$esxcli.system.settings.encryption.set.CreateArgs()</t>
    </r>
    <r>
      <rPr>
        <sz val="11"/>
        <color rgb="FF000000"/>
        <rFont val="Calibri"/>
      </rPr>
      <t xml:space="preserve">
</t>
    </r>
    <r>
      <rPr>
        <sz val="11"/>
        <color rgb="FF000000"/>
        <rFont val="Calibri"/>
      </rPr>
      <t>$arguments.requiresecureboot = $true</t>
    </r>
    <r>
      <rPr>
        <sz val="11"/>
        <color rgb="FF000000"/>
        <rFont val="Calibri"/>
      </rPr>
      <t xml:space="preserve">
</t>
    </r>
    <r>
      <rPr>
        <sz val="11"/>
        <color rgb="FF000000"/>
        <rFont val="Calibri"/>
      </rPr>
      <t>$esxcli.system.settings.encryption.set.Invoke($arguments)</t>
    </r>
    <r>
      <rPr>
        <sz val="11"/>
        <color rgb="FF000000"/>
        <rFont val="Calibri"/>
      </rPr>
      <t xml:space="preserve">
</t>
    </r>
    <r>
      <rPr>
        <sz val="11"/>
        <color rgb="FF000000"/>
        <rFont val="Calibri"/>
      </rPr>
      <t>Evacuate the host and gracefully reboot for changes to take effect.</t>
    </r>
  </si>
  <si>
    <r>
      <rPr>
        <sz val="11"/>
        <color rgb="FF000000"/>
        <rFont val="Calibri"/>
      </rPr>
      <t>Secure Boot is part of the UEFI firmware standard. With UEFI Secure Boot enabled, a host refuses to load any UEFI driver or app unless the operating system bootloader has a valid digital signature. Secure Boot for ESXi requires support from the firmware and it requires that all ESXi kernel modules, drivers and VIBs be signed by VMware or a partner subordinate.</t>
    </r>
    <r>
      <rPr>
        <sz val="11"/>
        <color rgb="FF000000"/>
        <rFont val="Calibri"/>
      </rPr>
      <t xml:space="preserve">
</t>
    </r>
    <r>
      <rPr>
        <sz val="11"/>
        <color rgb="FF000000"/>
        <rFont val="Calibri"/>
      </rPr>
      <t>Secure Boot is enabled in the BIOS of the ESXi physical server and supported by the hypervisor boot loader. This control flips ESXi from merely supporting Secure Boot to requiring it. Without this setting enabled, and configuration encryption, an ESXi host could be subject to offline attacks. An attacker could simply transfer the ESXi install drive to a non-Secure Boot host and boot it up without ESXi complaining.</t>
    </r>
    <r>
      <rPr>
        <sz val="11"/>
        <color rgb="FF000000"/>
        <rFont val="Calibri"/>
      </rPr>
      <t xml:space="preserve">
</t>
    </r>
    <r>
      <rPr>
        <sz val="11"/>
        <color rgb="FF000000"/>
        <rFont val="Calibri"/>
      </rPr>
      <t>Note: This setting is only available in 7.0 Update 2 and later.</t>
    </r>
    <r>
      <rPr>
        <sz val="11"/>
        <color rgb="FF000000"/>
        <rFont val="Calibri"/>
      </rPr>
      <t xml:space="preserve">
</t>
    </r>
    <r>
      <rPr>
        <sz val="11"/>
        <color rgb="FF000000"/>
        <rFont val="Calibri"/>
      </rPr>
      <t>Satisfies: SRG-OS-000480-VMM-002000, SRG-OS-000257-VMM-000910, SRG-OS-000278-VMM-001000, SRG-OS-000446-VMM-001790</t>
    </r>
  </si>
  <si>
    <r>
      <rPr>
        <sz val="11"/>
        <color rgb="FF000000"/>
        <rFont val="Calibri"/>
      </rPr>
      <t>If the ESXi host does not have a compatible TPM, this finding is downgraded to a CAT III.</t>
    </r>
    <r>
      <rPr>
        <sz val="11"/>
        <color rgb="FF000000"/>
        <rFont val="Calibri"/>
      </rPr>
      <t xml:space="preserve">
</t>
    </r>
    <r>
      <rPr>
        <sz val="11"/>
        <color rgb="FF000000"/>
        <rFont val="Calibri"/>
      </rPr>
      <t>From an ESXi shell, run the following command:</t>
    </r>
    <r>
      <rPr>
        <sz val="11"/>
        <color rgb="FF000000"/>
        <rFont val="Calibri"/>
      </rPr>
      <t xml:space="preserve">
</t>
    </r>
    <r>
      <rPr>
        <sz val="11"/>
        <color rgb="FF000000"/>
        <rFont val="Calibri"/>
      </rPr>
      <t># esxcli system settings encryption get|grep "Secure Boot"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$esxcli.system.settings.encryption.get.invoke() | Select RequireSecureBoot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Require Secure Boot: true</t>
    </r>
    <r>
      <rPr>
        <sz val="11"/>
        <color rgb="FF000000"/>
        <rFont val="Calibri"/>
      </rPr>
      <t xml:space="preserve">
</t>
    </r>
    <r>
      <rPr>
        <sz val="11"/>
        <color rgb="FF000000"/>
        <rFont val="Calibri"/>
      </rPr>
      <t>If the output does not match the expected result, this is a finding.</t>
    </r>
  </si>
  <si>
    <t>V-256448</t>
  </si>
  <si>
    <r>
      <rPr>
        <sz val="11"/>
        <rFont val="Calibri"/>
      </rPr>
      <t>The ESXi Common Information Model (CIM) service must be disabled.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</si>
  <si>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 xml:space="preserve">Select the "CIM Server" service. If the service is started, click "Stop". </t>
    </r>
    <r>
      <rPr>
        <sz val="11"/>
        <color rgb="FF000000"/>
        <rFont val="Calibri"/>
      </rPr>
      <t xml:space="preserve">
</t>
    </r>
    <r>
      <rPr>
        <sz val="11"/>
        <color rgb="FF000000"/>
        <rFont val="Calibri"/>
      </rPr>
      <t>Click "Edit Startup Policy...". Select "Start and stop manually".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"CIM Server"} | Set-VMHostService -Policy Off</t>
    </r>
    <r>
      <rPr>
        <sz val="11"/>
        <color rgb="FF000000"/>
        <rFont val="Calibri"/>
      </rPr>
      <t xml:space="preserve">
</t>
    </r>
    <r>
      <rPr>
        <sz val="11"/>
        <color rgb="FF000000"/>
        <rFont val="Calibri"/>
      </rPr>
      <t>Get-VMHost | Get-VMHostService | Where {$_.Label -eq "CIM Server"} | Stop-VMHostService</t>
    </r>
  </si>
  <si>
    <r>
      <rPr>
        <sz val="11"/>
        <color rgb="FF000000"/>
        <rFont val="Calibri"/>
      </rPr>
      <t>The CIM system provides an interface that enables hardware-level management from remote applications via a set of standard application programming interfaces (APIs). These APIs are consumed by external applications such as HP SIM or Dell OpenManage for agentless, remote hardware monitoring of the ESXi host.</t>
    </r>
    <r>
      <rPr>
        <sz val="11"/>
        <color rgb="FF000000"/>
        <rFont val="Calibri"/>
      </rPr>
      <t xml:space="preserve">
</t>
    </r>
    <r>
      <rPr>
        <sz val="11"/>
        <color rgb="FF000000"/>
        <rFont val="Calibri"/>
      </rPr>
      <t>To reduce attack surface area and following the minimum functionality principal, the CIM service must be disabled unless explicitly needed and approved.</t>
    </r>
  </si>
  <si>
    <r>
      <rPr>
        <sz val="11"/>
        <color rgb="FF000000"/>
        <rFont val="Calibri"/>
      </rPr>
      <t>From the vSphere Client, go to Hosts and Clusters.</t>
    </r>
    <r>
      <rPr>
        <sz val="11"/>
        <color rgb="FF000000"/>
        <rFont val="Calibri"/>
      </rPr>
      <t xml:space="preserve">
</t>
    </r>
    <r>
      <rPr>
        <sz val="11"/>
        <color rgb="FF000000"/>
        <rFont val="Calibri"/>
      </rPr>
      <t>Select the ESXi Host &gt;&gt; Configure &gt;&gt; System &gt;&gt; Services.</t>
    </r>
    <r>
      <rPr>
        <sz val="11"/>
        <color rgb="FF000000"/>
        <rFont val="Calibri"/>
      </rPr>
      <t xml:space="preserve">
</t>
    </r>
    <r>
      <rPr>
        <sz val="11"/>
        <color rgb="FF000000"/>
        <rFont val="Calibri"/>
      </rPr>
      <t>Locate the "CIM Server" service and verify the "Daemon" is "Stopped" and the "Startup Policy" is set to "Start and stop manually".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"CIM Server"}</t>
    </r>
    <r>
      <rPr>
        <sz val="11"/>
        <color rgb="FF000000"/>
        <rFont val="Calibri"/>
      </rPr>
      <t xml:space="preserve">
</t>
    </r>
    <r>
      <rPr>
        <sz val="11"/>
        <color rgb="FF000000"/>
        <rFont val="Calibri"/>
      </rPr>
      <t>If the "CIM Server" service does not have a "Policy" of "off" or is running, this is a finding.</t>
    </r>
  </si>
  <si>
    <t>V-256449</t>
  </si>
  <si>
    <r>
      <rPr>
        <sz val="11"/>
        <rFont val="Calibri"/>
      </rPr>
      <t>The ESXi host SSH daemon must be configured to only use FIPS 140-2 validated ciphers.</t>
    </r>
  </si>
  <si>
    <r>
      <rPr>
        <sz val="11"/>
        <color rgb="FF000000"/>
        <rFont val="Calibri"/>
      </rPr>
      <t>From an ESXi shell, add or correct the following line in "/etc/ssh/sshd_config":</t>
    </r>
    <r>
      <rPr>
        <sz val="11"/>
        <color rgb="FF000000"/>
        <rFont val="Calibri"/>
      </rPr>
      <t xml:space="preserve">
</t>
    </r>
    <r>
      <rPr>
        <sz val="11"/>
        <color rgb="FF000000"/>
        <rFont val="Calibri"/>
      </rPr>
      <t>Ciphers aes256-gcm@openssh.com,aes128-gcm@openssh.com,aes256-ctr,aes192-ctr,aes128-ctr</t>
    </r>
  </si>
  <si>
    <r>
      <rPr>
        <sz val="11"/>
        <color rgb="FF000000"/>
        <rFont val="Calibri"/>
      </rPr>
      <t>Use of weak or untested encryption algorithms undermines the purposes of using encryption to protect data. ESXi must implement cryptographic modules adhering to the higher standards approved by the federal government because this provides assurance they have been tested and validated.</t>
    </r>
  </si>
  <si>
    <r>
      <rPr>
        <sz val="11"/>
        <color rgb="FF000000"/>
        <rFont val="Calibri"/>
      </rPr>
      <t>From an ESXi shell, run the following command:</t>
    </r>
    <r>
      <rPr>
        <sz val="11"/>
        <color rgb="FF000000"/>
        <rFont val="Calibri"/>
      </rPr>
      <t xml:space="preserve">
</t>
    </r>
    <r>
      <rPr>
        <sz val="11"/>
        <color rgb="FF000000"/>
        <rFont val="Calibri"/>
      </rPr>
      <t># /usr/lib/vmware/openssh/bin/sshd -T|grep ciphers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ciphers aes256-gcm@openssh.com,aes128-gcm@openssh.com,aes256-ctr,aes192-ctr,aes128-ctr</t>
    </r>
    <r>
      <rPr>
        <sz val="11"/>
        <color rgb="FF000000"/>
        <rFont val="Calibri"/>
      </rPr>
      <t xml:space="preserve">
</t>
    </r>
    <r>
      <rPr>
        <sz val="11"/>
        <color rgb="FF000000"/>
        <rFont val="Calibri"/>
      </rPr>
      <t>If the output does not match the expected result, this is a finding.</t>
    </r>
  </si>
  <si>
    <t>V-256450</t>
  </si>
  <si>
    <r>
      <rPr>
        <sz val="11"/>
        <rFont val="Calibri"/>
      </rPr>
      <t>Copy operations must be disabled on the virtual machine (VM).</t>
    </r>
  </si>
  <si>
    <t>Virtual Machine</t>
  </si>
  <si>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"isolation.tools.copy.disable" value and set it to "true".</t>
    </r>
    <r>
      <rPr>
        <sz val="11"/>
        <color rgb="FF000000"/>
        <rFont val="Calibri"/>
      </rPr>
      <t xml:space="preserve">
</t>
    </r>
    <r>
      <rPr>
        <sz val="11"/>
        <color rgb="FF000000"/>
        <rFont val="Calibri"/>
      </rPr>
      <t xml:space="preserve">If the setting does not exist, add the Name and Value setting at the bottom of screen. </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noted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isolation.tools.copy.disable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isolation.tools.copy.disable | Set-AdvancedSetting -Value true</t>
    </r>
  </si>
  <si>
    <r>
      <rPr>
        <sz val="11"/>
        <color rgb="FF000000"/>
        <rFont val="Calibri"/>
      </rPr>
      <t>Copy and paste operations are disabled by default; however, explicitly disabling this feature will enable audit controls to verify this setting is correct. Copy, paste, drag and drop, or GUI copy/paste operations between the guest operating system and the remote console could provide the means for an attacker to compromise the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</si>
  <si>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"isolation.tools.copy.disable"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isolation.tools.copy.disable</t>
    </r>
    <r>
      <rPr>
        <sz val="11"/>
        <color rgb="FF000000"/>
        <rFont val="Calibri"/>
      </rPr>
      <t xml:space="preserve">
</t>
    </r>
    <r>
      <rPr>
        <sz val="11"/>
        <color rgb="FF000000"/>
        <rFont val="Calibri"/>
      </rPr>
      <t>If the virtual machine advanced setting "isolation.tools.copy.disable" does not exist or is not set to "true", this is a finding.</t>
    </r>
  </si>
  <si>
    <t>V-256451</t>
  </si>
  <si>
    <r>
      <rPr>
        <sz val="11"/>
        <rFont val="Calibri"/>
      </rPr>
      <t>Drag and drop operations must be disabled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</si>
  <si>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"isolation.tools.dnd.disable" value is set to "true".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noted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isolation.tools.dnd.disable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isolation.tools.dnd.disable | Set-AdvancedSetting -Value true</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</si>
  <si>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"isolation.tools.dnd.disable"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isolation.tools.dnd.disable</t>
    </r>
    <r>
      <rPr>
        <sz val="11"/>
        <color rgb="FF000000"/>
        <rFont val="Calibri"/>
      </rPr>
      <t xml:space="preserve">
</t>
    </r>
    <r>
      <rPr>
        <sz val="11"/>
        <color rgb="FF000000"/>
        <rFont val="Calibri"/>
      </rPr>
      <t>If the virtual machine advanced setting "isolation.tools.dnd.disable" does not exist or is not set to "true", this is a finding.</t>
    </r>
  </si>
  <si>
    <t>V-256452</t>
  </si>
  <si>
    <r>
      <rPr>
        <sz val="11"/>
        <rFont val="Calibri"/>
      </rPr>
      <t>Paste operations must be disabled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</si>
  <si>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"isolation.tools.paste.disable" value and set it to "true".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isolation.tools.paste.disable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isolation.tools.paste.disable | Set-AdvancedSetting -Value true</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</si>
  <si>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"isolation.tools.paste.disable"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isolation.tools.paste.disable</t>
    </r>
    <r>
      <rPr>
        <sz val="11"/>
        <color rgb="FF000000"/>
        <rFont val="Calibri"/>
      </rPr>
      <t xml:space="preserve">
</t>
    </r>
    <r>
      <rPr>
        <sz val="11"/>
        <color rgb="FF000000"/>
        <rFont val="Calibri"/>
      </rPr>
      <t>If the virtual machine advanced setting "isolation.tools.paste.disable" does not exist or is not set to "true", this is a finding.</t>
    </r>
  </si>
  <si>
    <t>V-256453</t>
  </si>
  <si>
    <r>
      <rPr>
        <sz val="11"/>
        <rFont val="Calibri"/>
      </rPr>
      <t>Virtual disk shrinking must be disabled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</si>
  <si>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"isolation.tools.diskShrink.disable" value and set it to "true".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isolation.tools.diskShrink.disable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isolation.tools.diskShrink.disable | Set-AdvancedSetting -Value true</t>
    </r>
  </si>
  <si>
    <r>
      <rPr>
        <sz val="11"/>
        <color rgb="FF000000"/>
        <rFont val="Calibri"/>
      </rPr>
      <t xml:space="preserve">Shrinking a virtual disk reclaims unused space in it. If there is empty space in the disk, this process reduces the amount of space the virtual disk occupies on the host drive. Normal users and processes (those without root or administrator privileges) within virtual machines have the capability to invoke this procedure. </t>
    </r>
    <r>
      <rPr>
        <sz val="11"/>
        <color rgb="FF000000"/>
        <rFont val="Calibri"/>
      </rPr>
      <t xml:space="preserve">
</t>
    </r>
    <r>
      <rPr>
        <sz val="11"/>
        <color rgb="FF000000"/>
        <rFont val="Calibri"/>
      </rPr>
      <t>However, if this is done repeatedly, the virtual disk can become unavailable while this shrinking is being performed, effectively causing a denial of service. In most datacenter environments, disk shrinking is not done, so this feature must be disabled. Repeated disk shrinking can make a virtual disk unavailable. The capability to shrink is available to nonadministrative users operating within the VM's guest operating system.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</si>
  <si>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"isolation.tools.diskShrink.disable"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isolation.tools.diskShrink.disable</t>
    </r>
    <r>
      <rPr>
        <sz val="11"/>
        <color rgb="FF000000"/>
        <rFont val="Calibri"/>
      </rPr>
      <t xml:space="preserve">
</t>
    </r>
    <r>
      <rPr>
        <sz val="11"/>
        <color rgb="FF000000"/>
        <rFont val="Calibri"/>
      </rPr>
      <t>If the virtual machine advanced setting "isolation.tools.diskShrink.disable" does not exist or is not set to "true", this is a finding.</t>
    </r>
  </si>
  <si>
    <t>V-256454</t>
  </si>
  <si>
    <r>
      <rPr>
        <sz val="11"/>
        <rFont val="Calibri"/>
      </rPr>
      <t>Virtual disk wiping must be disabled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</si>
  <si>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"isolation.tools.diskWiper.disable" value and set it to "true".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isolation.tools.diskWiper.disable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isolation.tools.diskWiper.disable | Set-AdvancedSetting -Value true</t>
    </r>
  </si>
  <si>
    <r>
      <rPr>
        <sz val="11"/>
        <color rgb="FF000000"/>
        <rFont val="Calibri"/>
      </rPr>
      <t xml:space="preserve">Shrinking and wiping (erasing) a virtual disk reclaims unused space in it. If there is empty space in the disk, this process reduces the amount of space the virtual disk occupies on the host drive. Normal users and processes (those without root or administrator privileges) within virtual machines have the capability to invoke this procedure. </t>
    </r>
    <r>
      <rPr>
        <sz val="11"/>
        <color rgb="FF000000"/>
        <rFont val="Calibri"/>
      </rPr>
      <t xml:space="preserve">
</t>
    </r>
    <r>
      <rPr>
        <sz val="11"/>
        <color rgb="FF000000"/>
        <rFont val="Calibri"/>
      </rPr>
      <t>However, if this is done repeatedly, the virtual disk can become unavailable while this shrinking is being performed, effectively causing a denial of service. In most datacenter environments, disk shrinking is not done, so this feature must be disabled. Repeated disk shrinking can make a virtual disk unavailable. The capability to wipe (erase) is available to nonadministrative users operating within the VM's guest operating system.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</si>
  <si>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"isolation.tools.diskWiper.disable"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isolation.tools.diskWiper.disable</t>
    </r>
    <r>
      <rPr>
        <sz val="11"/>
        <color rgb="FF000000"/>
        <rFont val="Calibri"/>
      </rPr>
      <t xml:space="preserve">
</t>
    </r>
    <r>
      <rPr>
        <sz val="11"/>
        <color rgb="FF000000"/>
        <rFont val="Calibri"/>
      </rPr>
      <t>If the virtual machine advanced setting "isolation.tools.diskWiper.disable" does not exist or is not set to "true", this is a finding.</t>
    </r>
  </si>
  <si>
    <t>V-256455</t>
  </si>
  <si>
    <r>
      <rPr>
        <sz val="11"/>
        <rFont val="Calibri"/>
      </rPr>
      <t>Independent, nonpersistent disks must not be used on the virtual machine (VM).</t>
    </r>
  </si>
  <si>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target hard disk and change the mode to "persistent" or uncheck "Independent".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Get-VM "VM Name" | Get-HardDisk | Set-HardDisk -Persistence IndependentPersistent</t>
    </r>
    <r>
      <rPr>
        <sz val="11"/>
        <color rgb="FF000000"/>
        <rFont val="Calibri"/>
      </rPr>
      <t xml:space="preserve">
</t>
    </r>
    <r>
      <rPr>
        <sz val="11"/>
        <color rgb="FF000000"/>
        <rFont val="Calibri"/>
      </rPr>
      <t>or</t>
    </r>
    <r>
      <rPr>
        <sz val="11"/>
        <color rgb="FF000000"/>
        <rFont val="Calibri"/>
      </rPr>
      <t xml:space="preserve">
</t>
    </r>
    <r>
      <rPr>
        <sz val="11"/>
        <color rgb="FF000000"/>
        <rFont val="Calibri"/>
      </rPr>
      <t>Get-VM "VM Name" | Get-HardDisk | Set-HardDisk -Persistence Persistent</t>
    </r>
  </si>
  <si>
    <r>
      <rPr>
        <sz val="11"/>
        <color rgb="FF000000"/>
        <rFont val="Calibri"/>
      </rPr>
      <t xml:space="preserve">The security issue with nonpersistent disk mode is that successful attackers, with a simple shutdown or reboot, might undo or remove any traces they were ever on the machine. To safeguard against this risk, production virtual machines should be set to use persistent disk mode; additionally, ensure activity within the VM is logged remotely on a separate server, such as a syslog server or equivalent Windows-based event collector. Without a persistent record of activity on a VM, administrators might never know whether they have been attacked or hacked.  </t>
    </r>
    <r>
      <rPr>
        <sz val="11"/>
        <color rgb="FF000000"/>
        <rFont val="Calibri"/>
      </rPr>
      <t xml:space="preserve">
</t>
    </r>
    <r>
      <rPr>
        <sz val="11"/>
        <color rgb="FF000000"/>
        <rFont val="Calibri"/>
      </rPr>
      <t>There can be valid use cases for these types of disks, such as with an application presentation solution where read-only disks are desired, and such cases should be identified and documented.</t>
    </r>
  </si>
  <si>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attached hard disks and verify they are not configured as independent nonpersistent disks.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Select Parent, Name, Filename, DiskType, Persistence | FT -AutoSize</t>
    </r>
    <r>
      <rPr>
        <sz val="11"/>
        <color rgb="FF000000"/>
        <rFont val="Calibri"/>
      </rPr>
      <t xml:space="preserve">
</t>
    </r>
    <r>
      <rPr>
        <sz val="11"/>
        <color rgb="FF000000"/>
        <rFont val="Calibri"/>
      </rPr>
      <t>If the virtual machine has attached disks that are in independent nonpersistent mode and are not documented, this is a finding.</t>
    </r>
  </si>
  <si>
    <t>V-256456</t>
  </si>
  <si>
    <r>
      <rPr>
        <sz val="11"/>
        <rFont val="Calibri"/>
      </rPr>
      <t>Host Guest File System (HGFS) file transfers must be disabled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</si>
  <si>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"isolation.tools.hgfsServerSet.disable" value and set it to "true".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isolation.tools.hgfsServerSet.disable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isolation.tools.hgfsServerSet.disable | Set-AdvancedSetting -Value true</t>
    </r>
  </si>
  <si>
    <r>
      <rPr>
        <sz val="11"/>
        <color rgb="FF000000"/>
        <rFont val="Calibri"/>
      </rPr>
      <t>Setting "isolation.tools.hgfsServerSet.disable" to "true" disables registration of the guest's HGFS server with the host. Application Programming Interfaces (APIs) that use HGFS to transfer files to and from the guest operating system, such as some VIX commands, will not function. An attacker could use this to transfer files inside the guest operating system.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</si>
  <si>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"isolation.tools.hgfsServerSet.disable"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isolation.tools.hgfsServerSet.disable</t>
    </r>
    <r>
      <rPr>
        <sz val="11"/>
        <color rgb="FF000000"/>
        <rFont val="Calibri"/>
      </rPr>
      <t xml:space="preserve">
</t>
    </r>
    <r>
      <rPr>
        <sz val="11"/>
        <color rgb="FF000000"/>
        <rFont val="Calibri"/>
      </rPr>
      <t>If the virtual machine advanced setting "isolation.tools.hgfsServerSet.disable" does not exist or is not set to "true", this is a finding.</t>
    </r>
  </si>
  <si>
    <t>V-256457</t>
  </si>
  <si>
    <r>
      <rPr>
        <sz val="11"/>
        <rFont val="Calibri"/>
      </rPr>
      <t>Unauthorized floppy devices must be disconnected on the virtual machine (VM).</t>
    </r>
  </si>
  <si>
    <r>
      <rPr>
        <sz val="11"/>
        <color rgb="FF000000"/>
        <rFont val="Calibri"/>
      </rPr>
      <t>Floppy drives are no longer visible through the vSphere Client and must be done via the API or PowerCLI.</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Get-FloppyDrive | Remove-FloppyDrive</t>
    </r>
    <r>
      <rPr>
        <sz val="11"/>
        <color rgb="FF000000"/>
        <rFont val="Calibri"/>
      </rPr>
      <t xml:space="preserve">
</t>
    </r>
    <r>
      <rPr>
        <sz val="11"/>
        <color rgb="FF000000"/>
        <rFont val="Calibri"/>
      </rPr>
      <t>Note: The VM must be powered off to remove the floppy drive.</t>
    </r>
  </si>
  <si>
    <r>
      <rPr>
        <sz val="11"/>
        <color rgb="FF000000"/>
        <rFont val="Calibri"/>
      </rPr>
      <t>Ensure no device is connected to a virtual machine if it is not required. For example, floppy, serial, and parallel ports are rarely used for virtual machines in a data center environment, and CD/DVD drives are usually connected only temporarily during software installation.</t>
    </r>
  </si>
  <si>
    <r>
      <rPr>
        <sz val="11"/>
        <color rgb="FF000000"/>
        <rFont val="Calibri"/>
      </rPr>
      <t>Floppy drives are no longer visible through the vSphere Client and must be done via the Application Programming Interface (API) or PowerCLI.</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Get-FloppyDrive | Select Parent, Name, ConnectionState</t>
    </r>
    <r>
      <rPr>
        <sz val="11"/>
        <color rgb="FF000000"/>
        <rFont val="Calibri"/>
      </rPr>
      <t xml:space="preserve">
</t>
    </r>
    <r>
      <rPr>
        <sz val="11"/>
        <color rgb="FF000000"/>
        <rFont val="Calibri"/>
      </rPr>
      <t>If a virtual machine has a floppy drive connected, this is a finding.</t>
    </r>
  </si>
  <si>
    <t>V-256458</t>
  </si>
  <si>
    <r>
      <rPr>
        <sz val="11"/>
        <rFont val="Calibri"/>
      </rPr>
      <t>Unauthorized CD/DVD devices must be disconnected on the virtual machine (VM).</t>
    </r>
  </si>
  <si>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CD/DVD drive and uncheck "Connected" and "Connect at power on" and remove any attached ISOs.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Get-CDDrive | Set-CDDrive -NoMedia</t>
    </r>
  </si>
  <si>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CD/DVD drives are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Get-CDDrive | Where {$_.extensiondata.connectable.connected -eq $true} | Select Parent,Name</t>
    </r>
    <r>
      <rPr>
        <sz val="11"/>
        <color rgb="FF000000"/>
        <rFont val="Calibri"/>
      </rPr>
      <t xml:space="preserve">
</t>
    </r>
    <r>
      <rPr>
        <sz val="11"/>
        <color rgb="FF000000"/>
        <rFont val="Calibri"/>
      </rPr>
      <t>If a virtual machine has a CD/DVD drive connected other than temporarily, this is a finding.</t>
    </r>
  </si>
  <si>
    <t>V-256459</t>
  </si>
  <si>
    <r>
      <rPr>
        <sz val="11"/>
        <rFont val="Calibri"/>
      </rPr>
      <t>Unauthorized parallel devices must be disconnected on the virtual machine (VM).</t>
    </r>
  </si>
  <si>
    <r>
      <rPr>
        <sz val="11"/>
        <color rgb="FF000000"/>
        <rFont val="Calibri"/>
      </rPr>
      <t>The VM must be powered off to remove a parallel device.</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parallel device, click the circled "X" to remove it, and click "OK".</t>
    </r>
  </si>
  <si>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parallel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"parallel"}</t>
    </r>
    <r>
      <rPr>
        <sz val="11"/>
        <color rgb="FF000000"/>
        <rFont val="Calibri"/>
      </rPr>
      <t xml:space="preserve">
</t>
    </r>
    <r>
      <rPr>
        <sz val="11"/>
        <color rgb="FF000000"/>
        <rFont val="Calibri"/>
      </rPr>
      <t>If a virtual machine has a parallel device present, this is a finding.</t>
    </r>
  </si>
  <si>
    <t>V-256460</t>
  </si>
  <si>
    <r>
      <rPr>
        <sz val="11"/>
        <rFont val="Calibri"/>
      </rPr>
      <t>Unauthorized serial devices must be disconnected on the virtual machine (VM).</t>
    </r>
  </si>
  <si>
    <r>
      <rPr>
        <sz val="11"/>
        <color rgb="FF000000"/>
        <rFont val="Calibri"/>
      </rPr>
      <t>The VM must be powered off to remove a serial device.</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serial device, click the circled "X" to remove it, and click "OK".</t>
    </r>
  </si>
  <si>
    <r>
      <rPr>
        <sz val="11"/>
        <color rgb="FF000000"/>
        <rFont val="Calibri"/>
      </rPr>
      <t>Ensure no device is connected to a virtual machine if it is not required. For example, floppy, serial, and parallel ports are rarely used for virtual machines in a datacenter environment, and CD/DVD drives are usually connected only temporarily during software installation.</t>
    </r>
  </si>
  <si>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serial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"serial"}</t>
    </r>
    <r>
      <rPr>
        <sz val="11"/>
        <color rgb="FF000000"/>
        <rFont val="Calibri"/>
      </rPr>
      <t xml:space="preserve">
</t>
    </r>
    <r>
      <rPr>
        <sz val="11"/>
        <color rgb="FF000000"/>
        <rFont val="Calibri"/>
      </rPr>
      <t>If a virtual machine has a serial device present, this is a finding.</t>
    </r>
  </si>
  <si>
    <t>V-256461</t>
  </si>
  <si>
    <r>
      <rPr>
        <sz val="11"/>
        <rFont val="Calibri"/>
      </rPr>
      <t>Unauthorized USB devices must be disconnected on the virtual machine (VM).</t>
    </r>
  </si>
  <si>
    <r>
      <rPr>
        <sz val="11"/>
        <color rgb="FF000000"/>
        <rFont val="Calibri"/>
      </rPr>
      <t>From the vSphere Client, right-click the Virtual Machine and go to "Edit Settings".</t>
    </r>
    <r>
      <rPr>
        <sz val="11"/>
        <color rgb="FF000000"/>
        <rFont val="Calibri"/>
      </rPr>
      <t xml:space="preserve">
</t>
    </r>
    <r>
      <rPr>
        <sz val="11"/>
        <color rgb="FF000000"/>
        <rFont val="Calibri"/>
      </rPr>
      <t>Select the USB controller, click the circled "X" to remove it,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Get-USBDevice | Remove-USBDevice</t>
    </r>
    <r>
      <rPr>
        <sz val="11"/>
        <color rgb="FF000000"/>
        <rFont val="Calibri"/>
      </rPr>
      <t xml:space="preserve">
</t>
    </r>
    <r>
      <rPr>
        <sz val="11"/>
        <color rgb="FF000000"/>
        <rFont val="Calibri"/>
      </rPr>
      <t>Note: This will not remove the USB controller, just any connected devices.</t>
    </r>
  </si>
  <si>
    <r>
      <rPr>
        <sz val="11"/>
        <color rgb="FF000000"/>
        <rFont val="Calibri"/>
      </rPr>
      <t>From the vSphere Client, right-click the Virtual Machine and go to "Edit Settings".</t>
    </r>
    <r>
      <rPr>
        <sz val="11"/>
        <color rgb="FF000000"/>
        <rFont val="Calibri"/>
      </rPr>
      <t xml:space="preserve">
</t>
    </r>
    <r>
      <rPr>
        <sz val="11"/>
        <color rgb="FF000000"/>
        <rFont val="Calibri"/>
      </rPr>
      <t>Review the VM's hardware and verify no USB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Get-VM | Where {$_.ExtensionData.Config.Hardware.Device.DeviceInfo.Label -match "usb"}</t>
    </r>
    <r>
      <rPr>
        <sz val="11"/>
        <color rgb="FF000000"/>
        <rFont val="Calibri"/>
      </rPr>
      <t xml:space="preserve">
</t>
    </r>
    <r>
      <rPr>
        <sz val="11"/>
        <color rgb="FF000000"/>
        <rFont val="Calibri"/>
      </rPr>
      <t>Get-VM | Get-UsbDevice</t>
    </r>
    <r>
      <rPr>
        <sz val="11"/>
        <color rgb="FF000000"/>
        <rFont val="Calibri"/>
      </rPr>
      <t xml:space="preserve">
</t>
    </r>
    <r>
      <rPr>
        <sz val="11"/>
        <color rgb="FF000000"/>
        <rFont val="Calibri"/>
      </rPr>
      <t>If a virtual machine has any USB devices or USB controllers present, this is a finding.</t>
    </r>
    <r>
      <rPr>
        <sz val="11"/>
        <color rgb="FF000000"/>
        <rFont val="Calibri"/>
      </rPr>
      <t xml:space="preserve">
</t>
    </r>
    <r>
      <rPr>
        <sz val="11"/>
        <color rgb="FF000000"/>
        <rFont val="Calibri"/>
      </rPr>
      <t>If USB smart card readers are used to pass smart cards through the VM console to a VM, the use of a USB controller and USB devices for that purpose is not a finding.</t>
    </r>
  </si>
  <si>
    <t>V-256462</t>
  </si>
  <si>
    <r>
      <rPr>
        <sz val="11"/>
        <rFont val="Calibri"/>
      </rPr>
      <t>Console connection sharing must be limited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</si>
  <si>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"RemoteDisplay.maxConnections" value and set it to "1".</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RemoteDisplay.maxConnections -Value 1</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RemoteDisplay.maxConnections | Set-AdvancedSetting -Value 1</t>
    </r>
  </si>
  <si>
    <r>
      <rPr>
        <sz val="11"/>
        <color rgb="FF000000"/>
        <rFont val="Calibri"/>
      </rPr>
      <t>By default, more than one user at a time can connect to remote console sessions. When multiple sessions are activated, each terminal window receives a notification about the new session. If an administrator in the VM logs in using a VMware remote console during their session, a nonadministrator in the VM might connect to the console and observe the administrator's actions.</t>
    </r>
    <r>
      <rPr>
        <sz val="11"/>
        <color rgb="FF000000"/>
        <rFont val="Calibri"/>
      </rPr>
      <t xml:space="preserve">
</t>
    </r>
    <r>
      <rPr>
        <sz val="11"/>
        <color rgb="FF000000"/>
        <rFont val="Calibri"/>
      </rPr>
      <t>Also, this could result in an administrator losing console access to a VM. For example, if a jump box is being used for an open console session and the administrator loses connection to that box, the console session remains open. Allowing two console sessions permits debugging via a shared session. For the highest security, allow only one remote console session at a time.</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</si>
  <si>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"RemoteDisplay.maxConnections" value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RemoteDisplay.maxConnections</t>
    </r>
    <r>
      <rPr>
        <sz val="11"/>
        <color rgb="FF000000"/>
        <rFont val="Calibri"/>
      </rPr>
      <t xml:space="preserve">
</t>
    </r>
    <r>
      <rPr>
        <sz val="11"/>
        <color rgb="FF000000"/>
        <rFont val="Calibri"/>
      </rPr>
      <t>If the virtual machine advanced setting "RemoteDisplay.maxConnections" does not exist or is not set to "1", this is a finding.</t>
    </r>
  </si>
  <si>
    <t>V-256463</t>
  </si>
  <si>
    <r>
      <rPr>
        <sz val="11"/>
        <rFont val="Calibri"/>
      </rPr>
      <t>Informational messages from the virtual machine to the VMX file must be limited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</si>
  <si>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"tools.setInfo.sizeLimit" value and set it to "1048576".</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tools.setInfo.sizeLimit -Value 1048576</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tools.setInfo.sizeLimit | Set-AdvancedSetting -Value 1048576</t>
    </r>
  </si>
  <si>
    <r>
      <rPr>
        <sz val="11"/>
        <color rgb="FF000000"/>
        <rFont val="Calibri"/>
      </rPr>
      <t>The configuration file containing these name-value pairs is limited to a size of 1MB. If not limited, VMware tools in the guest operating system are capable of sending a large and continuous data stream to the host. This 1MB capacity should be sufficient for most cases, but this value can change if necessary.</t>
    </r>
    <r>
      <rPr>
        <sz val="11"/>
        <color rgb="FF000000"/>
        <rFont val="Calibri"/>
      </rPr>
      <t xml:space="preserve">
</t>
    </r>
    <r>
      <rPr>
        <sz val="11"/>
        <color rgb="FF000000"/>
        <rFont val="Calibri"/>
      </rPr>
      <t>The value can be increased if large amounts of custom information are being stored in the configuration file. The default limit is 1MB.</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</si>
  <si>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"tools.setInfo.sizeLimit" value is set to "1048576".</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tools.setinfo.sizeLimit</t>
    </r>
    <r>
      <rPr>
        <sz val="11"/>
        <color rgb="FF000000"/>
        <rFont val="Calibri"/>
      </rPr>
      <t xml:space="preserve">
</t>
    </r>
    <r>
      <rPr>
        <sz val="11"/>
        <color rgb="FF000000"/>
        <rFont val="Calibri"/>
      </rPr>
      <t>If the virtual machine advanced setting "tools.setInfo.sizeLimit" does not exist or is not set to "1048576", this is a finding.</t>
    </r>
  </si>
  <si>
    <t>V-256464</t>
  </si>
  <si>
    <r>
      <rPr>
        <sz val="11"/>
        <rFont val="Calibri"/>
      </rPr>
      <t>Unauthorized removal, connection, and modification of devices must be prevented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</si>
  <si>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"isolation.device.connectable.disable" value and set it to "true".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isolation.device.connectable.disable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isolation.device.connectable.disable | Set-AdvancedSetting -Value true</t>
    </r>
  </si>
  <si>
    <r>
      <rPr>
        <sz val="11"/>
        <color rgb="FF000000"/>
        <rFont val="Calibri"/>
      </rPr>
      <t>In a virtual machine, users and processes without root or administrator privileges can connect or disconnect devices, such as network adaptors and CD-ROM drives, and can modify device settings. Use the virtual machine settings editor or configuration editor to remove unneeded or unused hardware devices. To use the device again, prevent a user or running process in the virtual machine from connecting, disconnecting, or modifying a device from within the guest operating system.</t>
    </r>
    <r>
      <rPr>
        <sz val="11"/>
        <color rgb="FF000000"/>
        <rFont val="Calibri"/>
      </rPr>
      <t xml:space="preserve">
</t>
    </r>
    <r>
      <rPr>
        <sz val="11"/>
        <color rgb="FF000000"/>
        <rFont val="Calibri"/>
      </rPr>
      <t xml:space="preserve">By default, a rogue user with nonadministrator privileges in a virtual machine can: </t>
    </r>
    <r>
      <rPr>
        <sz val="11"/>
        <color rgb="FF000000"/>
        <rFont val="Calibri"/>
      </rPr>
      <t xml:space="preserve">
</t>
    </r>
    <r>
      <rPr>
        <sz val="11"/>
        <color rgb="FF000000"/>
        <rFont val="Calibri"/>
      </rPr>
      <t>1. Connect a disconnected CD-ROM drive and access sensitive information on the media left in the drive.</t>
    </r>
    <r>
      <rPr>
        <sz val="11"/>
        <color rgb="FF000000"/>
        <rFont val="Calibri"/>
      </rPr>
      <t xml:space="preserve">
</t>
    </r>
    <r>
      <rPr>
        <sz val="11"/>
        <color rgb="FF000000"/>
        <rFont val="Calibri"/>
      </rPr>
      <t>2. Disconnect a network adaptor to isolate the virtual machine from its network, which is a denial of service.</t>
    </r>
    <r>
      <rPr>
        <sz val="11"/>
        <color rgb="FF000000"/>
        <rFont val="Calibri"/>
      </rPr>
      <t xml:space="preserve">
</t>
    </r>
    <r>
      <rPr>
        <sz val="11"/>
        <color rgb="FF000000"/>
        <rFont val="Calibri"/>
      </rPr>
      <t>3. Modify settings on a device.</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</si>
  <si>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"isolation.device.connectable.disable"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isolation.device.connectable.disable</t>
    </r>
    <r>
      <rPr>
        <sz val="11"/>
        <color rgb="FF000000"/>
        <rFont val="Calibri"/>
      </rPr>
      <t xml:space="preserve">
</t>
    </r>
    <r>
      <rPr>
        <sz val="11"/>
        <color rgb="FF000000"/>
        <rFont val="Calibri"/>
      </rPr>
      <t>If the virtual machine advanced setting "isolation.device.connectable.disable" does not exist or is not set to "true", this is a finding.</t>
    </r>
  </si>
  <si>
    <t>V-256465</t>
  </si>
  <si>
    <r>
      <rPr>
        <sz val="11"/>
        <rFont val="Calibri"/>
      </rPr>
      <t>The virtual machine (VM) must not be able to obtain host information from the hypervisor.</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</si>
  <si>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Find the "tools.guestlib.enableHostInfo" value and set it to "false".</t>
    </r>
    <r>
      <rPr>
        <sz val="11"/>
        <color rgb="FF000000"/>
        <rFont val="Calibri"/>
      </rPr>
      <t xml:space="preserve">
</t>
    </r>
    <r>
      <rPr>
        <sz val="11"/>
        <color rgb="FF000000"/>
        <rFont val="Calibri"/>
      </rPr>
      <t>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tools.guestlib.enableHostInfo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tools.guestlib.enableHostInfo | Set-AdvancedSetting -Value false</t>
    </r>
  </si>
  <si>
    <r>
      <rPr>
        <sz val="11"/>
        <color rgb="FF000000"/>
        <rFont val="Calibri"/>
      </rPr>
      <t>If enabled, a VM can obtain detailed information about the physical host. The default value for the parameter is FALSE. This setting should not be TRUE unless a particular VM requires this information for performance monitoring. An adversary could use this information to inform further attacks on the host.</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</si>
  <si>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"tools.guestlib.enableHostInfo"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tools.guestlib.enableHostInfo</t>
    </r>
    <r>
      <rPr>
        <sz val="11"/>
        <color rgb="FF000000"/>
        <rFont val="Calibri"/>
      </rPr>
      <t xml:space="preserve">
</t>
    </r>
    <r>
      <rPr>
        <sz val="11"/>
        <color rgb="FF000000"/>
        <rFont val="Calibri"/>
      </rPr>
      <t>If the virtual machine advanced setting "tools.guestlib.enableHostInfo" does not exist or is not set to "false", this is a finding.</t>
    </r>
  </si>
  <si>
    <t>V-256466</t>
  </si>
  <si>
    <r>
      <rPr>
        <sz val="11"/>
        <rFont val="Calibri"/>
      </rPr>
      <t>Shared salt values must be disabled on the virtual machine (VM).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</si>
  <si>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Delete the "sched.mem.pshare.salt" setting.</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 | Remove-AdvancedSetting</t>
    </r>
  </si>
  <si>
    <r>
      <rPr>
        <sz val="11"/>
        <color rgb="FF000000"/>
        <rFont val="Calibri"/>
      </rPr>
      <t>When salting is enabled (Mem.ShareForceSalting=1 or 2) to share a page between two virtual machines, both salt and the content of the page must be same. A salt value is a configurable advanced option for each virtual machine. The salt values can be specified manually in the virtual machine's advanced settings with the new option "sched.mem.pshare.salt".</t>
    </r>
    <r>
      <rPr>
        <sz val="11"/>
        <color rgb="FF000000"/>
        <rFont val="Calibri"/>
      </rPr>
      <t xml:space="preserve">
</t>
    </r>
    <r>
      <rPr>
        <sz val="11"/>
        <color rgb="FF000000"/>
        <rFont val="Calibri"/>
      </rPr>
      <t>If this option is not present in the virtual machine's advanced settings, the value of the "vc.uuid" option is taken as the default value. Because the "vc.uuid" is unique to each virtual machine, by default Transparent Page Sharing (TPS) happens only among the pages belonging to a particular virtual machine (Intra-VM).</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</si>
  <si>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Verify the "sched.mem.pshare.salt" setting does not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t>
    </r>
    <r>
      <rPr>
        <sz val="11"/>
        <color rgb="FF000000"/>
        <rFont val="Calibri"/>
      </rPr>
      <t xml:space="preserve">
</t>
    </r>
    <r>
      <rPr>
        <sz val="11"/>
        <color rgb="FF000000"/>
        <rFont val="Calibri"/>
      </rPr>
      <t>If the virtual machine advanced setting "sched.mem.pshare.salt" exists, this is a finding.</t>
    </r>
  </si>
  <si>
    <t>V-256467</t>
  </si>
  <si>
    <r>
      <rPr>
        <sz val="11"/>
        <rFont val="Calibri"/>
      </rPr>
      <t xml:space="preserve">Access to virtual machines (VMs) through the </t>
    </r>
    <r>
      <rPr>
        <sz val="11"/>
        <color rgb="FF000000"/>
        <rFont val="Calibri"/>
      </rPr>
      <t>"</t>
    </r>
    <r>
      <rPr>
        <b/>
        <sz val="11"/>
        <color rgb="FF000000"/>
        <rFont val="Calibri"/>
      </rPr>
      <t>dvfilter</t>
    </r>
    <r>
      <rPr>
        <sz val="11"/>
        <color rgb="FF000000"/>
        <rFont val="Calibri"/>
      </rPr>
      <t>"</t>
    </r>
    <r>
      <rPr>
        <sz val="11"/>
        <color rgb="FF000000"/>
        <rFont val="Calibri"/>
      </rPr>
      <t xml:space="preserve"> network Application Programming Interface (API) must be controlled.</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</si>
  <si>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Look for settings with the format "ethernet*.filter*.name".</t>
    </r>
    <r>
      <rPr>
        <sz val="11"/>
        <color rgb="FF000000"/>
        <rFont val="Calibri"/>
      </rPr>
      <t xml:space="preserve">
</t>
    </r>
    <r>
      <rPr>
        <sz val="11"/>
        <color rgb="FF000000"/>
        <rFont val="Calibri"/>
      </rPr>
      <t>Ensure only required VMs use this setting.</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ethernetX.filterY.name | Remove-AdvancedSetting</t>
    </r>
    <r>
      <rPr>
        <sz val="11"/>
        <color rgb="FF000000"/>
        <rFont val="Calibri"/>
      </rPr>
      <t xml:space="preserve">
</t>
    </r>
    <r>
      <rPr>
        <sz val="11"/>
        <color rgb="FF000000"/>
        <rFont val="Calibri"/>
      </rPr>
      <t>Note: Change the X and Y values to match the specific setting in the organization's environment.</t>
    </r>
  </si>
  <si>
    <r>
      <rPr>
        <sz val="11"/>
        <color rgb="FF000000"/>
        <rFont val="Calibri"/>
      </rPr>
      <t>An attacker might compromise a VM by using the "dvFilter" API. Configure only VMs that need this access to use the API.</t>
    </r>
  </si>
  <si>
    <r>
      <rPr>
        <sz val="11"/>
        <color rgb="FF000000"/>
        <rFont val="Calibri"/>
      </rPr>
      <t>From the vSphere Client, right-click the Virtual Machine and go to Edit Settings &gt;&gt; VM Options &gt;&gt; Advanced &gt;&gt; Configuration Parameters &gt;&gt; Edit Configuration.</t>
    </r>
    <r>
      <rPr>
        <sz val="11"/>
        <color rgb="FF000000"/>
        <rFont val="Calibri"/>
      </rPr>
      <t xml:space="preserve">
</t>
    </r>
    <r>
      <rPr>
        <sz val="11"/>
        <color rgb="FF000000"/>
        <rFont val="Calibri"/>
      </rPr>
      <t>Look for settings with the format "ethernet*.filter*.name".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"ethernet*.filter*.name*"</t>
    </r>
    <r>
      <rPr>
        <sz val="11"/>
        <color rgb="FF000000"/>
        <rFont val="Calibri"/>
      </rPr>
      <t xml:space="preserve">
</t>
    </r>
    <r>
      <rPr>
        <sz val="11"/>
        <color rgb="FF000000"/>
        <rFont val="Calibri"/>
      </rPr>
      <t>If the virtual machine advanced setting "ethernet*.filter*.name" exists and dvfilters are not in use, this is a finding.</t>
    </r>
    <r>
      <rPr>
        <sz val="11"/>
        <color rgb="FF000000"/>
        <rFont val="Calibri"/>
      </rPr>
      <t xml:space="preserve">
</t>
    </r>
    <r>
      <rPr>
        <sz val="11"/>
        <color rgb="FF000000"/>
        <rFont val="Calibri"/>
      </rPr>
      <t>If the virtual machine advanced setting "ethernet*.filter*.name" exists and the value is not valid, this is a finding.</t>
    </r>
  </si>
  <si>
    <t>V-256468</t>
  </si>
  <si>
    <r>
      <rPr>
        <sz val="11"/>
        <rFont val="Calibri"/>
      </rPr>
      <t>System administrators must use templates to deploy virtual machines (VMs) whenever possible.</t>
    </r>
  </si>
  <si>
    <r>
      <rPr>
        <sz val="11"/>
        <color rgb="FF000000"/>
        <rFont val="Calibri"/>
      </rPr>
      <t>Create hardened VM templates to use for operating system deployments.</t>
    </r>
  </si>
  <si>
    <r>
      <rPr>
        <sz val="11"/>
        <color rgb="FF000000"/>
        <rFont val="Calibri"/>
      </rPr>
      <t>Capture a hardened base operating system image (with no applications installed) in a template to ensure all VMs are created with a known baseline level of security. Use this template to create other, application-specific templates, or use the application template to deploy VMs. Manual installation of the operating system and applications into a VM introduces the risk of misconfiguration due to human or process error.</t>
    </r>
  </si>
  <si>
    <r>
      <rPr>
        <sz val="11"/>
        <color rgb="FF000000"/>
        <rFont val="Calibri"/>
      </rPr>
      <t>Ask the system administrator if hardened, patched templates are used for VM creation and properly configured operating system deployments, including applications dependent and nondependent on VM-specific configurations.</t>
    </r>
    <r>
      <rPr>
        <sz val="11"/>
        <color rgb="FF000000"/>
        <rFont val="Calibri"/>
      </rPr>
      <t xml:space="preserve">
</t>
    </r>
    <r>
      <rPr>
        <sz val="11"/>
        <color rgb="FF000000"/>
        <rFont val="Calibri"/>
      </rPr>
      <t>If hardened, patched templates are not used for VM creation, this is a finding.</t>
    </r>
  </si>
  <si>
    <t>V-256469</t>
  </si>
  <si>
    <r>
      <rPr>
        <sz val="11"/>
        <rFont val="Calibri"/>
      </rPr>
      <t>Use of the virtual machine (VM) console must be minimized.</t>
    </r>
  </si>
  <si>
    <r>
      <rPr>
        <sz val="11"/>
        <color rgb="FF000000"/>
        <rFont val="Calibri"/>
      </rPr>
      <t>Develop a policy prohibiting the use of a VM console for performing management services.</t>
    </r>
    <r>
      <rPr>
        <sz val="11"/>
        <color rgb="FF000000"/>
        <rFont val="Calibri"/>
      </rPr>
      <t xml:space="preserve">
</t>
    </r>
    <r>
      <rPr>
        <sz val="11"/>
        <color rgb="FF000000"/>
        <rFont val="Calibri"/>
      </rPr>
      <t>This policy should include procedures for the use of SSH and Terminal Management services for VM management.</t>
    </r>
    <r>
      <rPr>
        <sz val="11"/>
        <color rgb="FF000000"/>
        <rFont val="Calibri"/>
      </rPr>
      <t xml:space="preserve">
</t>
    </r>
    <r>
      <rPr>
        <sz val="11"/>
        <color rgb="FF000000"/>
        <rFont val="Calibri"/>
      </rPr>
      <t>Where SSH and Terminal Management services prove insufficient to troubleshoot a VM, access to the VM console may be granted temporarily.</t>
    </r>
  </si>
  <si>
    <r>
      <rPr>
        <sz val="11"/>
        <color rgb="FF000000"/>
        <rFont val="Calibri"/>
      </rPr>
      <t>The VM console enables a connection to the console of a virtual machine, in effect seeing what a monitor on a physical server would show. The VM console also provides power management and removable device connectivity controls, which could allow a malicious user to bring down a VM. In addition, it impacts performance on the service console, especially if many VM console sessions are open simultaneously.</t>
    </r>
  </si>
  <si>
    <r>
      <rPr>
        <sz val="11"/>
        <color rgb="FF000000"/>
        <rFont val="Calibri"/>
      </rPr>
      <t>Remote management services, such as terminal services and Secure Shell (SSH), must be used to interact with VMs.</t>
    </r>
    <r>
      <rPr>
        <sz val="11"/>
        <color rgb="FF000000"/>
        <rFont val="Calibri"/>
      </rPr>
      <t xml:space="preserve">
</t>
    </r>
    <r>
      <rPr>
        <sz val="11"/>
        <color rgb="FF000000"/>
        <rFont val="Calibri"/>
      </rPr>
      <t>VM console access should only be granted when remote management services are unavailable or insufficient to perform necessary management tasks.</t>
    </r>
    <r>
      <rPr>
        <sz val="11"/>
        <color rgb="FF000000"/>
        <rFont val="Calibri"/>
      </rPr>
      <t xml:space="preserve">
</t>
    </r>
    <r>
      <rPr>
        <sz val="11"/>
        <color rgb="FF000000"/>
        <rFont val="Calibri"/>
      </rPr>
      <t xml:space="preserve">Ask the system administrator if a VM console is used to perform VM management tasks other than for troubleshooting VM issues. </t>
    </r>
    <r>
      <rPr>
        <sz val="11"/>
        <color rgb="FF000000"/>
        <rFont val="Calibri"/>
      </rPr>
      <t xml:space="preserve">
</t>
    </r>
    <r>
      <rPr>
        <sz val="11"/>
        <color rgb="FF000000"/>
        <rFont val="Calibri"/>
      </rPr>
      <t xml:space="preserve">If a VM console is used to perform VM management tasks other than for troubleshooting VM issues, this is a finding. </t>
    </r>
    <r>
      <rPr>
        <sz val="11"/>
        <color rgb="FF000000"/>
        <rFont val="Calibri"/>
      </rPr>
      <t xml:space="preserve">
</t>
    </r>
    <r>
      <rPr>
        <sz val="11"/>
        <color rgb="FF000000"/>
        <rFont val="Calibri"/>
      </rPr>
      <t>If SSH and/or terminal management services are exclusively used to perform management tasks, this is not a finding.</t>
    </r>
  </si>
  <si>
    <t>V-256470</t>
  </si>
  <si>
    <r>
      <rPr>
        <sz val="11"/>
        <rFont val="Calibri"/>
      </rPr>
      <t>The virtual machine (VM) guest operating system must be locked when the last console connection is closed.</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</si>
  <si>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or create the "tools.guest.desktop.autolock" value and set it to "true".</t>
    </r>
    <r>
      <rPr>
        <sz val="11"/>
        <color rgb="FF000000"/>
        <rFont val="Calibri"/>
      </rPr>
      <t xml:space="preserve">
</t>
    </r>
    <r>
      <rPr>
        <sz val="11"/>
        <color rgb="FF000000"/>
        <rFont val="Calibri"/>
      </rPr>
      <t>Note: The VM must be powered off to modify the advanced settings through the vSphere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tools.guest.desktop.autolock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tools.guest.desktop.autolock | Set-AdvancedSetting -Value true</t>
    </r>
  </si>
  <si>
    <r>
      <rPr>
        <sz val="11"/>
        <color rgb="FF000000"/>
        <rFont val="Calibri"/>
      </rPr>
      <t>When accessing the VM console, the guest operating system must be locked when the last console user disconnects, limiting the possibility of session hijacking. This setting only applies to Windows-based VMs with VMware tools installed.</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</si>
  <si>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the "tools.guest.desktop.autolock" value and verify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tools.guest.desktop.autolock</t>
    </r>
    <r>
      <rPr>
        <sz val="11"/>
        <color rgb="FF000000"/>
        <rFont val="Calibri"/>
      </rPr>
      <t xml:space="preserve">
</t>
    </r>
    <r>
      <rPr>
        <sz val="11"/>
        <color rgb="FF000000"/>
        <rFont val="Calibri"/>
      </rPr>
      <t>If the virtual machine advanced setting "tools.guest.desktop.autolock" does not exist or is not set to "true", this is a finding.</t>
    </r>
    <r>
      <rPr>
        <sz val="11"/>
        <color rgb="FF000000"/>
        <rFont val="Calibri"/>
      </rPr>
      <t xml:space="preserve">
</t>
    </r>
    <r>
      <rPr>
        <sz val="11"/>
        <color rgb="FF000000"/>
        <rFont val="Calibri"/>
      </rPr>
      <t>If the VM is not Windows-based, this is not a finding.</t>
    </r>
  </si>
  <si>
    <t>V-256471</t>
  </si>
  <si>
    <r>
      <rPr>
        <sz val="11"/>
        <rFont val="Calibri"/>
      </rPr>
      <t>All 3D features on the virtual machine (VM) must be disabled when not required.</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</si>
  <si>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Expand the "Video card" and uncheck the "Enable 3D Support" checkbox.</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noted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mks.enable3d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mks.enable3d | Set-AdvancedSetting -Value false</t>
    </r>
    <r>
      <rPr>
        <sz val="11"/>
        <color rgb="FF000000"/>
        <rFont val="Calibri"/>
      </rPr>
      <t xml:space="preserve">
</t>
    </r>
    <r>
      <rPr>
        <sz val="11"/>
        <color rgb="FF000000"/>
        <rFont val="Calibri"/>
      </rPr>
      <t>Note: The VM must be powered off to configure the advanced settings through the vSphere Client. Therefore, it is recommended to configure these settings with PowerCLI as this can be done while the VM is powered on. Settings do not take effect via either method until the virtual machine is cold started, not rebooted.</t>
    </r>
  </si>
  <si>
    <r>
      <rPr>
        <sz val="11"/>
        <color rgb="FF000000"/>
        <rFont val="Calibri"/>
      </rPr>
      <t>For performance reasons, it is recommended that 3D acceleration be disabled on virtual machines that do not require 3D functionality (e.g., most server workloads or desktops not using 3D applications).</t>
    </r>
  </si>
  <si>
    <r>
      <rPr>
        <sz val="11"/>
        <color rgb="FF000000"/>
        <rFont val="Calibri"/>
      </rPr>
      <t>For each virtual machine do the following:</t>
    </r>
    <r>
      <rPr>
        <sz val="11"/>
        <color rgb="FF000000"/>
        <rFont val="Calibri"/>
      </rPr>
      <t xml:space="preserve">
</t>
    </r>
    <r>
      <rPr>
        <sz val="11"/>
        <color rgb="FF000000"/>
        <rFont val="Calibri"/>
      </rPr>
      <t>From the vSphere Client, right-click the virtual machine and go to Edit Settings.</t>
    </r>
    <r>
      <rPr>
        <sz val="11"/>
        <color rgb="FF000000"/>
        <rFont val="Calibri"/>
      </rPr>
      <t xml:space="preserve">
</t>
    </r>
    <r>
      <rPr>
        <sz val="11"/>
        <color rgb="FF000000"/>
        <rFont val="Calibri"/>
      </rPr>
      <t>Expand the "Video card" and verify the "Enable 3D Support" checkbox is unchecked.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mks.enable3d</t>
    </r>
    <r>
      <rPr>
        <sz val="11"/>
        <color rgb="FF000000"/>
        <rFont val="Calibri"/>
      </rPr>
      <t xml:space="preserve">
</t>
    </r>
    <r>
      <rPr>
        <sz val="11"/>
        <color rgb="FF000000"/>
        <rFont val="Calibri"/>
      </rPr>
      <t>If the virtual machine advanced setting "mks.enable3d" exists and is not set to "false", this is a finding.</t>
    </r>
    <r>
      <rPr>
        <sz val="11"/>
        <color rgb="FF000000"/>
        <rFont val="Calibri"/>
      </rPr>
      <t xml:space="preserve">
</t>
    </r>
    <r>
      <rPr>
        <sz val="11"/>
        <color rgb="FF000000"/>
        <rFont val="Calibri"/>
      </rPr>
      <t>If the virtual machine advanced setting "mks.enable3d" does not exist, this is not a finding.</t>
    </r>
  </si>
  <si>
    <t>V-256472</t>
  </si>
  <si>
    <r>
      <rPr>
        <sz val="11"/>
        <rFont val="Calibri"/>
      </rPr>
      <t>Encryption must be enabled for vMotion on the virtual machine (VM).</t>
    </r>
  </si>
  <si>
    <r>
      <rPr>
        <sz val="11"/>
        <color rgb="FF000000"/>
        <rFont val="Calibri"/>
      </rPr>
      <t>From the vSphere Client, select the Virtual Machine, right-click, and go to Edit Settings &gt;&gt; VM Options tab &gt;&gt; Encryption &gt;&gt; Encrypted vMotion.</t>
    </r>
    <r>
      <rPr>
        <sz val="11"/>
        <color rgb="FF000000"/>
        <rFont val="Calibri"/>
      </rPr>
      <t xml:space="preserve">
</t>
    </r>
    <r>
      <rPr>
        <sz val="11"/>
        <color rgb="FF000000"/>
        <rFont val="Calibri"/>
      </rPr>
      <t>Set the value to "Opportunistic" or "Required".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$spec.MigrateEncryption = New-Object VMware.Vim.VirtualMachineConfigSpecEncryptedVMotionModes</t>
    </r>
    <r>
      <rPr>
        <sz val="11"/>
        <color rgb="FF000000"/>
        <rFont val="Calibri"/>
      </rPr>
      <t xml:space="preserve">
</t>
    </r>
    <r>
      <rPr>
        <sz val="11"/>
        <color rgb="FF000000"/>
        <rFont val="Calibri"/>
      </rPr>
      <t>$spec.MigrateEncryption = $true</t>
    </r>
    <r>
      <rPr>
        <sz val="11"/>
        <color rgb="FF000000"/>
        <rFont val="Calibri"/>
      </rPr>
      <t xml:space="preserve">
</t>
    </r>
    <r>
      <rPr>
        <sz val="11"/>
        <color rgb="FF000000"/>
        <rFont val="Calibri"/>
      </rPr>
      <t>(Get-VM -Name &lt;vmname&gt;).ExtensionData.ReconfigVM($spec)</t>
    </r>
  </si>
  <si>
    <r>
      <rPr>
        <sz val="11"/>
        <color rgb="FF000000"/>
        <rFont val="Calibri"/>
      </rPr>
      <t>vMotion migrations in vSphere 6.0 and earlier transferred working memory and CPU state information in clear text over the vMotion network. As of vSphere 6.5, this transfer can be transparently encrypted using 256-bit AES-GCM with negligible performance impact.</t>
    </r>
    <r>
      <rPr>
        <sz val="11"/>
        <color rgb="FF000000"/>
        <rFont val="Calibri"/>
      </rPr>
      <t xml:space="preserve">
</t>
    </r>
    <r>
      <rPr>
        <sz val="11"/>
        <color rgb="FF000000"/>
        <rFont val="Calibri"/>
      </rPr>
      <t>vSphere enables encrypted vMotion by default as "Opportunistic", meaning that encrypted channels are used where supported but the operation will continue in plain text where encryption is not supported.</t>
    </r>
    <r>
      <rPr>
        <sz val="11"/>
        <color rgb="FF000000"/>
        <rFont val="Calibri"/>
      </rPr>
      <t xml:space="preserve">
</t>
    </r>
    <r>
      <rPr>
        <sz val="11"/>
        <color rgb="FF000000"/>
        <rFont val="Calibri"/>
      </rPr>
      <t>For example, when vMotioning between two hosts, encryption will always be used. However, because 6.0 and earlier releases do not support this feature, vMotion from a 7.0 host to a 6.0 host would be allowed but would not be encrypted. If the encryption is set to "Required", vMotions to unsupported hosts will fail. This must be set to "Opportunistic" or "Required".</t>
    </r>
  </si>
  <si>
    <r>
      <rPr>
        <sz val="11"/>
        <color rgb="FF000000"/>
        <rFont val="Calibri"/>
      </rPr>
      <t>From the vSphere Client, select the virtual machine, right-click, and go to Edit Settings &gt;&gt; VM Options tab &gt;&gt; Encryption &gt;&gt; Encrypted vMotion.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{($_.ExtensionData.Config.MigrateEncryption -eq "disabled")}</t>
    </r>
    <r>
      <rPr>
        <sz val="11"/>
        <color rgb="FF000000"/>
        <rFont val="Calibri"/>
      </rPr>
      <t xml:space="preserve">
</t>
    </r>
    <r>
      <rPr>
        <sz val="11"/>
        <color rgb="FF000000"/>
        <rFont val="Calibri"/>
      </rPr>
      <t>If the setting does not have a value of "Opportunistic" or "Required", this is a finding.</t>
    </r>
  </si>
  <si>
    <t>V-256473</t>
  </si>
  <si>
    <r>
      <rPr>
        <sz val="11"/>
        <rFont val="Calibri"/>
      </rPr>
      <t>Logging must be enabled on the virtual machine (VM).</t>
    </r>
  </si>
  <si>
    <r>
      <rPr>
        <sz val="11"/>
        <color rgb="FF000000"/>
        <rFont val="Calibri"/>
      </rPr>
      <t>From the vSphere Client, select the Virtual Machine, right-click, and go to Edit Settings &gt;&gt; VM Options tab &gt;&gt; Advanced &gt;&gt; Settings.</t>
    </r>
    <r>
      <rPr>
        <sz val="11"/>
        <color rgb="FF000000"/>
        <rFont val="Calibri"/>
      </rPr>
      <t xml:space="preserve">
</t>
    </r>
    <r>
      <rPr>
        <sz val="11"/>
        <color rgb="FF000000"/>
        <rFont val="Calibri"/>
      </rPr>
      <t>Click the checkbox next to "Enable logging".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$spec.Flags = New-Object VMware.Vim.VirtualMachineFlagInfo</t>
    </r>
    <r>
      <rPr>
        <sz val="11"/>
        <color rgb="FF000000"/>
        <rFont val="Calibri"/>
      </rPr>
      <t xml:space="preserve">
</t>
    </r>
    <r>
      <rPr>
        <sz val="11"/>
        <color rgb="FF000000"/>
        <rFont val="Calibri"/>
      </rPr>
      <t>$spec.Flags.enableLogging = $true</t>
    </r>
    <r>
      <rPr>
        <sz val="11"/>
        <color rgb="FF000000"/>
        <rFont val="Calibri"/>
      </rPr>
      <t xml:space="preserve">
</t>
    </r>
    <r>
      <rPr>
        <sz val="11"/>
        <color rgb="FF000000"/>
        <rFont val="Calibri"/>
      </rPr>
      <t>(Get-VM -Name &lt;vmname&gt;).ExtensionData.ReconfigVM($spec)</t>
    </r>
  </si>
  <si>
    <r>
      <rPr>
        <sz val="11"/>
        <color rgb="FF000000"/>
        <rFont val="Calibri"/>
      </rPr>
      <t>The ESXi hypervisor maintains logs for each individual VM by default. These logs contain information including but not limited to power events, system failure information, tools status and activity, time sync, virtual hardware changes, vMotion migrations and machine clones. Due to the value these logs provide for the continued availability of each VM and potential security incidents, these logs must be enabled.</t>
    </r>
  </si>
  <si>
    <r>
      <rPr>
        <sz val="11"/>
        <color rgb="FF000000"/>
        <rFont val="Calibri"/>
      </rPr>
      <t>From the vSphere Client, select the Virtual Machine, right-click, and go to Edit Settings &gt;&gt; VM Options tab &gt;&gt; Advanced &gt;&gt; Settings.</t>
    </r>
    <r>
      <rPr>
        <sz val="11"/>
        <color rgb="FF000000"/>
        <rFont val="Calibri"/>
      </rPr>
      <t xml:space="preserve">
</t>
    </r>
    <r>
      <rPr>
        <sz val="11"/>
        <color rgb="FF000000"/>
        <rFont val="Calibri"/>
      </rPr>
      <t>Ensure that the checkbox next to "Enable logging" is checked.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{$_.ExtensionData.Config.Flags.EnableLogging -ne "True"}</t>
    </r>
    <r>
      <rPr>
        <sz val="11"/>
        <color rgb="FF000000"/>
        <rFont val="Calibri"/>
      </rPr>
      <t xml:space="preserve">
</t>
    </r>
    <r>
      <rPr>
        <sz val="11"/>
        <color rgb="FF000000"/>
        <rFont val="Calibri"/>
      </rPr>
      <t>If logging is not enabled, this is a finding.</t>
    </r>
  </si>
  <si>
    <t>V-256474</t>
  </si>
  <si>
    <r>
      <rPr>
        <sz val="11"/>
        <rFont val="Calibri"/>
      </rPr>
      <t>Log size must be configured properly on the virtual machine (VM).</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</si>
  <si>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the "log.rotateSize" value and set it to "2048000".</t>
    </r>
    <r>
      <rPr>
        <sz val="11"/>
        <color rgb="FF000000"/>
        <rFont val="Calibri"/>
      </rPr>
      <t xml:space="preserve">
</t>
    </r>
    <r>
      <rPr>
        <sz val="11"/>
        <color rgb="FF000000"/>
        <rFont val="Calibri"/>
      </rPr>
      <t>Note: The VM must be powered off to modify the advanced settings through the vSphere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log.rotateSize -Value 2048000</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log.rotateSize | Set-AdvancedSetting -Value 2048000</t>
    </r>
  </si>
  <si>
    <r>
      <rPr>
        <sz val="11"/>
        <color rgb="FF000000"/>
        <rFont val="Calibri"/>
      </rPr>
      <t>The ESXi hypervisor maintains logs for each individual VM by default. These logs contain information including but not limited to power events, system failure information, tools status and activity, time sync, virtual hardware changes, vMotion migrations, and machine clones.</t>
    </r>
    <r>
      <rPr>
        <sz val="11"/>
        <color rgb="FF000000"/>
        <rFont val="Calibri"/>
      </rPr>
      <t xml:space="preserve">
</t>
    </r>
    <r>
      <rPr>
        <sz val="11"/>
        <color rgb="FF000000"/>
        <rFont val="Calibri"/>
      </rPr>
      <t>By default, the size of these logs is unlimited, and they are only rotated on vMotion or power events. This can cause storage issues at scale for VMs that do not vMotion or power cycle often.</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</si>
  <si>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the "log.rotateSize" value and verify it is set to "2048000".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log.rotateSize</t>
    </r>
    <r>
      <rPr>
        <sz val="11"/>
        <color rgb="FF000000"/>
        <rFont val="Calibri"/>
      </rPr>
      <t xml:space="preserve">
</t>
    </r>
    <r>
      <rPr>
        <sz val="11"/>
        <color rgb="FF000000"/>
        <rFont val="Calibri"/>
      </rPr>
      <t>If the virtual machine advanced setting "log.rotateSize" does not exist or is not set to "2048000", this is a finding.</t>
    </r>
  </si>
  <si>
    <t>V-256475</t>
  </si>
  <si>
    <r>
      <rPr>
        <sz val="11"/>
        <rFont val="Calibri"/>
      </rPr>
      <t>Log retention must be configured properly on the virtual machine (VM).</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</si>
  <si>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the "log.keepOld" value and set it to "10".</t>
    </r>
    <r>
      <rPr>
        <sz val="11"/>
        <color rgb="FF000000"/>
        <rFont val="Calibri"/>
      </rPr>
      <t xml:space="preserve">
</t>
    </r>
    <r>
      <rPr>
        <sz val="11"/>
        <color rgb="FF000000"/>
        <rFont val="Calibri"/>
      </rPr>
      <t>Note: The VM must be powered off to modify the advanced settings through the vSphere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provided commands as shown below.</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log.keepOld -Value 10</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log.keepOld | Set-AdvancedSetting -Value 10</t>
    </r>
  </si>
  <si>
    <r>
      <rPr>
        <sz val="11"/>
        <color rgb="FF000000"/>
        <rFont val="Calibri"/>
      </rPr>
      <t>The ESXi hypervisor maintains logs for each individual VM by default. These logs contain information including but not limited to power events, system failure information, tools status and activity, time sync, virtual hardware changes, vMotion migrations, and machine clones.</t>
    </r>
    <r>
      <rPr>
        <sz val="11"/>
        <color rgb="FF000000"/>
        <rFont val="Calibri"/>
      </rPr>
      <t xml:space="preserve">
</t>
    </r>
    <r>
      <rPr>
        <sz val="11"/>
        <color rgb="FF000000"/>
        <rFont val="Calibri"/>
      </rPr>
      <t>By default, 10 of these logs are retained. This is normally sufficient for most environments, but this configuration must be verified and maintained.</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</si>
  <si>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the "log.keepOld" value and verify it is set to "10".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log.keepOld</t>
    </r>
    <r>
      <rPr>
        <sz val="11"/>
        <color rgb="FF000000"/>
        <rFont val="Calibri"/>
      </rPr>
      <t xml:space="preserve">
</t>
    </r>
    <r>
      <rPr>
        <sz val="11"/>
        <color rgb="FF000000"/>
        <rFont val="Calibri"/>
      </rPr>
      <t>If the virtual machine advanced setting "log.keepOld" is not set to "10", this is a finding.</t>
    </r>
    <r>
      <rPr>
        <sz val="11"/>
        <color rgb="FF000000"/>
        <rFont val="Calibri"/>
      </rPr>
      <t xml:space="preserve">
</t>
    </r>
    <r>
      <rPr>
        <sz val="11"/>
        <color rgb="FF000000"/>
        <rFont val="Calibri"/>
      </rPr>
      <t>If the virtual machine advanced setting "log.keepOld" does not exist, this is not a finding.</t>
    </r>
  </si>
  <si>
    <t>V-256476</t>
  </si>
  <si>
    <r>
      <rPr>
        <sz val="11"/>
        <rFont val="Calibri"/>
      </rPr>
      <t>DirectPath I/O must be disabled on the virtual machine (VM) when not required.</t>
    </r>
  </si>
  <si>
    <r>
      <rPr>
        <sz val="11"/>
        <color rgb="FF000000"/>
        <rFont val="Calibri"/>
      </rPr>
      <t>From the vSphere Client, select the Virtual Machine, right-click, and go to Edit Settings &gt;&gt; Virtual Hardware tab.</t>
    </r>
    <r>
      <rPr>
        <sz val="11"/>
        <color rgb="FF000000"/>
        <rFont val="Calibri"/>
      </rPr>
      <t xml:space="preserve">
</t>
    </r>
    <r>
      <rPr>
        <sz val="11"/>
        <color rgb="FF000000"/>
        <rFont val="Calibri"/>
      </rPr>
      <t>Find the unexpected PCI device returned from the check.</t>
    </r>
    <r>
      <rPr>
        <sz val="11"/>
        <color rgb="FF000000"/>
        <rFont val="Calibri"/>
      </rPr>
      <t xml:space="preserve">
</t>
    </r>
    <r>
      <rPr>
        <sz val="11"/>
        <color rgb="FF000000"/>
        <rFont val="Calibri"/>
      </rPr>
      <t>Hover the mouse over the device and click the circled "X" to remove the device.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pciPassthruX.present | Remove-AdvancedSetting</t>
    </r>
    <r>
      <rPr>
        <sz val="11"/>
        <color rgb="FF000000"/>
        <rFont val="Calibri"/>
      </rPr>
      <t xml:space="preserve">
</t>
    </r>
    <r>
      <rPr>
        <sz val="11"/>
        <color rgb="FF000000"/>
        <rFont val="Calibri"/>
      </rPr>
      <t>Note: Change the "X"  value to match the specific setting in the organization's environment.</t>
    </r>
  </si>
  <si>
    <r>
      <rPr>
        <sz val="11"/>
        <color rgb="FF000000"/>
        <rFont val="Calibri"/>
      </rPr>
      <t>VMDirectPath I/O (PCI passthrough) enables direct assignment of hardware PCI functions to VMs. This gives the VM access to the PCI functions with minimal intervention from the ESXi host. This is a powerful feature for legitimate applications such as virtualized storage appliances, backup appliances, dedicated graphics, etc., but it also allows a potential attacker highly privileged access to underlying hardware and the PCI bus.</t>
    </r>
  </si>
  <si>
    <r>
      <rPr>
        <sz val="11"/>
        <color rgb="FF000000"/>
        <rFont val="Calibri"/>
      </rPr>
      <t>From the vSphere Client, select the Virtual Machine, right-click, and go to Edit Settings &gt;&gt; VM Options tab &gt;&gt; Advanced &gt;&gt; Configuration Parameters &gt;&gt; Edit Configuration.</t>
    </r>
    <r>
      <rPr>
        <sz val="11"/>
        <color rgb="FF000000"/>
        <rFont val="Calibri"/>
      </rPr>
      <t xml:space="preserve">
</t>
    </r>
    <r>
      <rPr>
        <sz val="11"/>
        <color rgb="FF000000"/>
        <rFont val="Calibri"/>
      </rPr>
      <t>Find any "pciPassthruX.present" value (where "X" is a count starting at 0) and verify it is set to "FALSE" or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"pciPassthru*.present" | Select Entity, Name, Value</t>
    </r>
    <r>
      <rPr>
        <sz val="11"/>
        <color rgb="FF000000"/>
        <rFont val="Calibri"/>
      </rPr>
      <t xml:space="preserve">
</t>
    </r>
    <r>
      <rPr>
        <sz val="11"/>
        <color rgb="FF000000"/>
        <rFont val="Calibri"/>
      </rPr>
      <t>If the virtual machine advanced setting "pciPassthruX.present" is present, and the specific device returned is not approved, this is a finding.</t>
    </r>
    <r>
      <rPr>
        <sz val="11"/>
        <color rgb="FF000000"/>
        <rFont val="Calibri"/>
      </rPr>
      <t xml:space="preserve">
</t>
    </r>
    <r>
      <rPr>
        <sz val="11"/>
        <color rgb="FF000000"/>
        <rFont val="Calibri"/>
      </rPr>
      <t>If the virtual machine advanced setting "pciPassthruX.present" is not present, this is not a finding.</t>
    </r>
  </si>
  <si>
    <t>V-256477</t>
  </si>
  <si>
    <r>
      <rPr>
        <sz val="11"/>
        <rFont val="Calibri"/>
      </rPr>
      <t>Encryption must be enabled for Fault Tolerance on the virtual machine (VM).</t>
    </r>
  </si>
  <si>
    <r>
      <rPr>
        <sz val="11"/>
        <color rgb="FF000000"/>
        <rFont val="Calibri"/>
      </rPr>
      <t>From the vSphere Client, select the Virtual Machine, right-click, and go to Edit Settings &gt;&gt; VM Options tab &gt;&gt; Encryption &gt;&gt; FT Encryption.</t>
    </r>
    <r>
      <rPr>
        <sz val="11"/>
        <color rgb="FF000000"/>
        <rFont val="Calibri"/>
      </rPr>
      <t xml:space="preserve">
</t>
    </r>
    <r>
      <rPr>
        <sz val="11"/>
        <color rgb="FF000000"/>
        <rFont val="Calibri"/>
      </rPr>
      <t>Set the value to "Opportunistic" or "Required".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$spec = New-Object VMware.Vim.VirtualMachineConfigSpec</t>
    </r>
    <r>
      <rPr>
        <sz val="11"/>
        <color rgb="FF000000"/>
        <rFont val="Calibri"/>
      </rPr>
      <t xml:space="preserve">
</t>
    </r>
    <r>
      <rPr>
        <sz val="11"/>
        <color rgb="FF000000"/>
        <rFont val="Calibri"/>
      </rPr>
      <t>$spec.FTEncryption = New-Object VMware.Vim.VMware.Vim.VirtualMachineConfigSpecEncryptedFtModes</t>
    </r>
    <r>
      <rPr>
        <sz val="11"/>
        <color rgb="FF000000"/>
        <rFont val="Calibri"/>
      </rPr>
      <t xml:space="preserve">
</t>
    </r>
    <r>
      <rPr>
        <sz val="11"/>
        <color rgb="FF000000"/>
        <rFont val="Calibri"/>
      </rPr>
      <t>$spec.FT = ftEncryptionOpportunistic or ftEncryptionRequired</t>
    </r>
    <r>
      <rPr>
        <sz val="11"/>
        <color rgb="FF000000"/>
        <rFont val="Calibri"/>
      </rPr>
      <t xml:space="preserve">
</t>
    </r>
    <r>
      <rPr>
        <sz val="11"/>
        <color rgb="FF000000"/>
        <rFont val="Calibri"/>
      </rPr>
      <t>(Get-VM -Name &lt;vmname&gt;).ExtensionData.ReconfigVM($spec)</t>
    </r>
  </si>
  <si>
    <r>
      <rPr>
        <sz val="11"/>
        <color rgb="FF000000"/>
        <rFont val="Calibri"/>
      </rPr>
      <t>Fault Tolerance log traffic can be encrypted. This could contain sensitive data from the protected machine's memory or CPU instructions.</t>
    </r>
    <r>
      <rPr>
        <sz val="11"/>
        <color rgb="FF000000"/>
        <rFont val="Calibri"/>
      </rPr>
      <t xml:space="preserve">
</t>
    </r>
    <r>
      <rPr>
        <sz val="11"/>
        <color rgb="FF000000"/>
        <rFont val="Calibri"/>
      </rPr>
      <t>vSphere Fault Tolerance performs frequent checks between a primary VM and secondary VM so the secondary VM can quickly resume from the last successful checkpoint. The checkpoint contains the VM state that has been modified since the previous checkpoint.</t>
    </r>
    <r>
      <rPr>
        <sz val="11"/>
        <color rgb="FF000000"/>
        <rFont val="Calibri"/>
      </rPr>
      <t xml:space="preserve">
</t>
    </r>
    <r>
      <rPr>
        <sz val="11"/>
        <color rgb="FF000000"/>
        <rFont val="Calibri"/>
      </rPr>
      <t>When Fault Tolerance is turned on, FT encryption is set to "Opportunistic" by default, which means it enables encryption only if both the primary and secondary host are capable of encryption.</t>
    </r>
  </si>
  <si>
    <r>
      <rPr>
        <sz val="11"/>
        <color rgb="FF000000"/>
        <rFont val="Calibri"/>
      </rPr>
      <t>If the VM does not have Fault Tolerance enabled, this is not applicable.</t>
    </r>
    <r>
      <rPr>
        <sz val="11"/>
        <color rgb="FF000000"/>
        <rFont val="Calibri"/>
      </rPr>
      <t xml:space="preserve">
</t>
    </r>
    <r>
      <rPr>
        <sz val="11"/>
        <color rgb="FF000000"/>
        <rFont val="Calibri"/>
      </rPr>
      <t xml:space="preserve">From the vSphere Client, select the Virtual Machine, right-click, and go to Edit Settings &gt;&gt; VM Options tab &gt;&gt; Encryption &gt;&gt; Encrypted FT.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{$_.ExtensionData.Config.FtEncryptionMode -eq "ftEncryptionDisabled"}</t>
    </r>
    <r>
      <rPr>
        <sz val="11"/>
        <color rgb="FF000000"/>
        <rFont val="Calibri"/>
      </rPr>
      <t xml:space="preserve">
</t>
    </r>
    <r>
      <rPr>
        <sz val="11"/>
        <color rgb="FF000000"/>
        <rFont val="Calibri"/>
      </rPr>
      <t>If the setting does not have a value of "Opportunistic" or "Required", this is a finding.</t>
    </r>
  </si>
  <si>
    <t>V-256478</t>
  </si>
  <si>
    <r>
      <rPr>
        <sz val="11"/>
        <rFont val="Calibri"/>
      </rPr>
      <t>The Photon operating system must audit all account creations.</t>
    </r>
  </si>
  <si>
    <t>vCenter Appliance Photon OS</t>
  </si>
  <si>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and may reference older "GEN" SRG IDs. This file can be removed and replaced as necessary with an updated one.</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</si>
  <si>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</si>
  <si>
    <r>
      <rPr>
        <sz val="11"/>
        <color rgb="FF000000"/>
        <rFont val="Calibri"/>
      </rPr>
      <t>At the command line, run the following command:</t>
    </r>
    <r>
      <rPr>
        <sz val="11"/>
        <color rgb="FF000000"/>
        <rFont val="Calibri"/>
      </rPr>
      <t xml:space="preserve">
</t>
    </r>
    <r>
      <rPr>
        <sz val="11"/>
        <color rgb="FF000000"/>
        <rFont val="Calibri"/>
      </rPr>
      <t># auditctl -l | grep -E "(useradd|groupadd)"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</si>
  <si>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V-256479</t>
  </si>
  <si>
    <r>
      <rPr>
        <sz val="11"/>
        <rFont val="Calibri"/>
      </rPr>
      <t>The Photon operating system must automatically lock an account when three unsuccessful logon attempts occur.</t>
    </r>
  </si>
  <si>
    <r>
      <rPr>
        <sz val="11"/>
        <color rgb="FF000000"/>
        <rFont val="Calibri"/>
      </rPr>
      <t>Navigate to and open:</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Remove any existing "pam_tally2.so" line and add the following line after the "pam_unix.so" statement:</t>
    </r>
    <r>
      <rPr>
        <sz val="11"/>
        <color rgb="FF000000"/>
        <rFont val="Calibri"/>
      </rPr>
      <t xml:space="preserve">
</t>
    </r>
    <r>
      <rPr>
        <sz val="11"/>
        <color rgb="FF000000"/>
        <rFont val="Calibri"/>
      </rPr>
      <t>auth       required pam_tally2.so deny=3 onerr=fail audit even_deny_root unlock_time=900 root_unlock_time=300</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/etc/pam.d/system-account</t>
    </r>
    <r>
      <rPr>
        <sz val="11"/>
        <color rgb="FF000000"/>
        <rFont val="Calibri"/>
      </rPr>
      <t xml:space="preserve">
</t>
    </r>
    <r>
      <rPr>
        <sz val="11"/>
        <color rgb="FF000000"/>
        <rFont val="Calibri"/>
      </rPr>
      <t>Remove any existing "pam_tally2.so" line and add the following line after the "pam_unix.so" statement:</t>
    </r>
    <r>
      <rPr>
        <sz val="11"/>
        <color rgb="FF000000"/>
        <rFont val="Calibri"/>
      </rPr>
      <t xml:space="preserve">
</t>
    </r>
    <r>
      <rPr>
        <sz val="11"/>
        <color rgb="FF000000"/>
        <rFont val="Calibri"/>
      </rPr>
      <t>account    required pam_tally2.so onerr=fail audit</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</si>
  <si>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</si>
  <si>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At the command line, run the following commands:</t>
    </r>
    <r>
      <rPr>
        <sz val="11"/>
        <color rgb="FF000000"/>
        <rFont val="Calibri"/>
      </rPr>
      <t xml:space="preserve">
</t>
    </r>
    <r>
      <rPr>
        <sz val="11"/>
        <color rgb="FF000000"/>
        <rFont val="Calibri"/>
      </rPr>
      <t># grep pam_tally2 /etc/pam.d/system-auth</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       required pam_tally2.so deny=3 onerr=fail audit even_deny_root unlock_time=900 root_unlock_time=300</t>
    </r>
    <r>
      <rPr>
        <sz val="11"/>
        <color rgb="FF000000"/>
        <rFont val="Calibri"/>
      </rPr>
      <t xml:space="preserve">
</t>
    </r>
    <r>
      <rPr>
        <sz val="11"/>
        <color rgb="FF000000"/>
        <rFont val="Calibri"/>
      </rPr>
      <t># grep pam_tally2 /etc/pam.d/system-account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account    required pam_tally2.so onerr=fail audit</t>
    </r>
    <r>
      <rPr>
        <sz val="11"/>
        <color rgb="FF000000"/>
        <rFont val="Calibri"/>
      </rPr>
      <t xml:space="preserve">
</t>
    </r>
    <r>
      <rPr>
        <sz val="11"/>
        <color rgb="FF000000"/>
        <rFont val="Calibri"/>
      </rPr>
      <t>If the output does not list the "pam_tally2" options as configured in the expected results, this is a finding.</t>
    </r>
  </si>
  <si>
    <t>V-256480</t>
  </si>
  <si>
    <r>
      <rPr>
        <sz val="11"/>
        <rFont val="Calibri"/>
      </rPr>
      <t>The Photon operating system must display the Standard Mandatory DOD Notice and Consent Banner before granting Secure Shell (SSH) access.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</si>
  <si>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"Banner" line is uncommented and set to the following: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/etc/issue</t>
    </r>
    <r>
      <rPr>
        <sz val="11"/>
        <color rgb="FF000000"/>
        <rFont val="Calibri"/>
      </rPr>
      <t xml:space="preserve">
</t>
    </r>
    <r>
      <rPr>
        <sz val="11"/>
        <color rgb="FF000000"/>
        <rFont val="Calibri"/>
      </rPr>
      <t>Ensure the file contains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</si>
  <si>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Satisfies: SRG-OS-000023-GPOS-00006, SRG-OS-000228-GPOS-00088</t>
    </r>
  </si>
  <si>
    <r>
      <rPr>
        <sz val="11"/>
        <color rgb="FF000000"/>
        <rFont val="Calibri"/>
      </rPr>
      <t>At the command line, run the following command:</t>
    </r>
    <r>
      <rPr>
        <sz val="11"/>
        <color rgb="FF000000"/>
        <rFont val="Calibri"/>
      </rPr>
      <t xml:space="preserve">
</t>
    </r>
    <r>
      <rPr>
        <sz val="11"/>
        <color rgb="FF000000"/>
        <rFont val="Calibri"/>
      </rPr>
      <t># sshd -T|&amp;grep -i Banner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 xml:space="preserve">If the output does not match the expected result, this is a finding. </t>
    </r>
    <r>
      <rPr>
        <sz val="11"/>
        <color rgb="FF000000"/>
        <rFont val="Calibri"/>
      </rPr>
      <t xml:space="preserve">
</t>
    </r>
    <r>
      <rPr>
        <sz val="11"/>
        <color rgb="FF000000"/>
        <rFont val="Calibri"/>
      </rPr>
      <t>Open "/etc/issue" with a text editor.</t>
    </r>
    <r>
      <rPr>
        <sz val="11"/>
        <color rgb="FF000000"/>
        <rFont val="Calibri"/>
      </rPr>
      <t xml:space="preserve">
</t>
    </r>
    <r>
      <rPr>
        <sz val="11"/>
        <color rgb="FF000000"/>
        <rFont val="Calibri"/>
      </rPr>
      <t>If the file does not contain the Standard Mandatory DOD Notice and Consent Banner, this is a finding.</t>
    </r>
    <r>
      <rPr>
        <sz val="11"/>
        <color rgb="FF000000"/>
        <rFont val="Calibri"/>
      </rPr>
      <t xml:space="preserve">
</t>
    </r>
    <r>
      <rPr>
        <sz val="11"/>
        <color rgb="FF000000"/>
        <rFont val="Calibri"/>
      </rPr>
      <t>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</si>
  <si>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V-256481</t>
  </si>
  <si>
    <r>
      <rPr>
        <sz val="11"/>
        <rFont val="Calibri"/>
      </rPr>
      <t>The Photon operating system must limit the number of concurrent sessions to 10 for all accounts and/or account types.</t>
    </r>
  </si>
  <si>
    <r>
      <rPr>
        <sz val="11"/>
        <color rgb="FF000000"/>
        <rFont val="Calibri"/>
      </rPr>
      <t>At the command line, run the following command:</t>
    </r>
    <r>
      <rPr>
        <sz val="11"/>
        <color rgb="FF000000"/>
        <rFont val="Calibri"/>
      </rPr>
      <t xml:space="preserve">
</t>
    </r>
    <r>
      <rPr>
        <sz val="11"/>
        <color rgb="FF000000"/>
        <rFont val="Calibri"/>
      </rPr>
      <t># echo '*       hard    maxlogins       10' &gt;&gt; /etc/security/limits.conf</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</si>
  <si>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denial-of-service attacks.</t>
    </r>
  </si>
  <si>
    <r>
      <rPr>
        <sz val="11"/>
        <color rgb="FF000000"/>
        <rFont val="Calibri"/>
      </rPr>
      <t>At the command line, run the following command:</t>
    </r>
    <r>
      <rPr>
        <sz val="11"/>
        <color rgb="FF000000"/>
        <rFont val="Calibri"/>
      </rPr>
      <t xml:space="preserve">
</t>
    </r>
    <r>
      <rPr>
        <sz val="11"/>
        <color rgb="FF000000"/>
        <rFont val="Calibri"/>
      </rPr>
      <t>#  grep "^[^#].*maxlogins.*" /etc/security/limits.conf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expected result may be repeated multiple times.</t>
    </r>
  </si>
  <si>
    <t>V-256482</t>
  </si>
  <si>
    <r>
      <rPr>
        <sz val="11"/>
        <rFont val="Calibri"/>
      </rPr>
      <t>The Photon operating system must set a session inactivity timeout of 15 minutes or less.</t>
    </r>
  </si>
  <si>
    <r>
      <rPr>
        <sz val="11"/>
        <color rgb="FF000000"/>
        <rFont val="Calibri"/>
      </rPr>
      <t>Navigate to and open:</t>
    </r>
    <r>
      <rPr>
        <sz val="11"/>
        <color rgb="FF000000"/>
        <rFont val="Calibri"/>
      </rPr>
      <t xml:space="preserve">
</t>
    </r>
    <r>
      <rPr>
        <sz val="11"/>
        <color rgb="FF000000"/>
        <rFont val="Calibri"/>
      </rPr>
      <t>/etc/profile.d/tmout.sh</t>
    </r>
    <r>
      <rPr>
        <sz val="11"/>
        <color rgb="FF000000"/>
        <rFont val="Calibri"/>
      </rPr>
      <t xml:space="preserve">
</t>
    </r>
    <r>
      <rPr>
        <sz val="11"/>
        <color rgb="FF000000"/>
        <rFont val="Calibri"/>
      </rPr>
      <t xml:space="preserve">Set its content to the following: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 xml:space="preserve">readonly TMOUT </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</si>
  <si>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A session timeout is an action taken when a session goes idle for any reason. Rather than relying on the user to manually disconnect their session prior to going idle, the Photon operating system must be able to identify when a session has idled and take action to terminate the session.</t>
    </r>
    <r>
      <rPr>
        <sz val="11"/>
        <color rgb="FF000000"/>
        <rFont val="Calibri"/>
      </rPr>
      <t xml:space="preserve">
</t>
    </r>
    <r>
      <rPr>
        <sz val="11"/>
        <color rgb="FF000000"/>
        <rFont val="Calibri"/>
      </rPr>
      <t>Satisfies: SRG-OS-000029-GPOS-00010, SRG-OS-000279-GPOS-00109, SRG-OS-000126-GPOS-00066</t>
    </r>
  </si>
  <si>
    <r>
      <rPr>
        <sz val="11"/>
        <color rgb="FF000000"/>
        <rFont val="Calibri"/>
      </rPr>
      <t>At the command line, run the following command:</t>
    </r>
    <r>
      <rPr>
        <sz val="11"/>
        <color rgb="FF000000"/>
        <rFont val="Calibri"/>
      </rPr>
      <t xml:space="preserve">
</t>
    </r>
    <r>
      <rPr>
        <sz val="11"/>
        <color rgb="FF000000"/>
        <rFont val="Calibri"/>
      </rPr>
      <t># cat /etc/profile.d/tmout.sh</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 xml:space="preserve">readonly TMOUT </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r>
      <rPr>
        <sz val="11"/>
        <color rgb="FF000000"/>
        <rFont val="Calibri"/>
      </rPr>
      <t xml:space="preserve">
</t>
    </r>
    <r>
      <rPr>
        <sz val="11"/>
        <color rgb="FF000000"/>
        <rFont val="Calibri"/>
      </rPr>
      <t>If the file "tmout.sh" does not exist or the output does not look like the expected result, this is a finding.</t>
    </r>
  </si>
  <si>
    <t>V-256483</t>
  </si>
  <si>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</si>
  <si>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"SyslogFacility" line is uncommented and set to the following:</t>
    </r>
    <r>
      <rPr>
        <sz val="11"/>
        <color rgb="FF000000"/>
        <rFont val="Calibri"/>
      </rPr>
      <t xml:space="preserve">
</t>
    </r>
    <r>
      <rPr>
        <sz val="11"/>
        <color rgb="FF000000"/>
        <rFont val="Calibri"/>
      </rPr>
      <t>SyslogFacility AUTHPRIV</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</si>
  <si>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Automated monitoring of remote access sessions allows organizations to detect cyberattacks and ensure ongoing compliance with remote access policies by auditing connection activities.</t>
    </r>
  </si>
  <si>
    <r>
      <rPr>
        <sz val="11"/>
        <color rgb="FF000000"/>
        <rFont val="Calibri"/>
      </rPr>
      <t>At the command line, run the following command:</t>
    </r>
    <r>
      <rPr>
        <sz val="11"/>
        <color rgb="FF000000"/>
        <rFont val="Calibri"/>
      </rPr>
      <t xml:space="preserve">
</t>
    </r>
    <r>
      <rPr>
        <sz val="11"/>
        <color rgb="FF000000"/>
        <rFont val="Calibri"/>
      </rPr>
      <t># sshd -T|&amp;grep -i SyslogFacility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syslogfacility AUTHPRIV</t>
    </r>
    <r>
      <rPr>
        <sz val="11"/>
        <color rgb="FF000000"/>
        <rFont val="Calibri"/>
      </rPr>
      <t xml:space="preserve">
</t>
    </r>
    <r>
      <rPr>
        <sz val="11"/>
        <color rgb="FF000000"/>
        <rFont val="Calibri"/>
      </rPr>
      <t>If there is no output or if the output does not match the expected result, this is a finding.</t>
    </r>
  </si>
  <si>
    <t>V-256484</t>
  </si>
  <si>
    <r>
      <rPr>
        <sz val="11"/>
        <rFont val="Calibri"/>
      </rPr>
      <t>The Photon operating system must have sshd authentication logging enabled.</t>
    </r>
  </si>
  <si>
    <r>
      <rPr>
        <sz val="11"/>
        <color rgb="FF000000"/>
        <rFont val="Calibri"/>
      </rPr>
      <t>Navigate to and open:</t>
    </r>
    <r>
      <rPr>
        <sz val="11"/>
        <color rgb="FF000000"/>
        <rFont val="Calibri"/>
      </rPr>
      <t xml:space="preserve">
</t>
    </r>
    <r>
      <rPr>
        <sz val="11"/>
        <color rgb="FF000000"/>
        <rFont val="Calibri"/>
      </rPr>
      <t>/etc/rsyslog.conf</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authpriv.*   /var/log/auth.log</t>
    </r>
    <r>
      <rPr>
        <sz val="11"/>
        <color rgb="FF000000"/>
        <rFont val="Calibri"/>
      </rPr>
      <t xml:space="preserve">
</t>
    </r>
    <r>
      <rPr>
        <sz val="11"/>
        <color rgb="FF000000"/>
        <rFont val="Calibri"/>
      </rPr>
      <t>Note: The path can be substituted for another suitable log destination.</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rsyslog.service</t>
    </r>
  </si>
  <si>
    <r>
      <rPr>
        <sz val="11"/>
        <color rgb="FF000000"/>
        <rFont val="Calibri"/>
      </rPr>
      <t>Automated monitoring of remote access sessions allows organizations to detect cyberattacks and ensure ongoing compliance with remote access policies by auditing connection activities.</t>
    </r>
    <r>
      <rPr>
        <sz val="11"/>
        <color rgb="FF000000"/>
        <rFont val="Calibri"/>
      </rPr>
      <t xml:space="preserve">
</t>
    </r>
    <r>
      <rPr>
        <sz val="11"/>
        <color rgb="FF000000"/>
        <rFont val="Calibri"/>
      </rPr>
      <t>Shipping sshd authentication events to syslog allows organizations to use their log aggregators to correlate forensic activities among multiple systems.</t>
    </r>
  </si>
  <si>
    <r>
      <rPr>
        <sz val="11"/>
        <color rgb="FF000000"/>
        <rFont val="Calibri"/>
      </rPr>
      <t>At the command line, run the following command:</t>
    </r>
    <r>
      <rPr>
        <sz val="11"/>
        <color rgb="FF000000"/>
        <rFont val="Calibri"/>
      </rPr>
      <t xml:space="preserve">
</t>
    </r>
    <r>
      <rPr>
        <sz val="11"/>
        <color rgb="FF000000"/>
        <rFont val="Calibri"/>
      </rPr>
      <t># grep "^authpriv" /etc/rsyslog.conf</t>
    </r>
    <r>
      <rPr>
        <sz val="11"/>
        <color rgb="FF000000"/>
        <rFont val="Calibri"/>
      </rPr>
      <t xml:space="preserve">
</t>
    </r>
    <r>
      <rPr>
        <sz val="11"/>
        <color rgb="FF000000"/>
        <rFont val="Calibri"/>
      </rPr>
      <t>Expected result should be similar to the following:</t>
    </r>
    <r>
      <rPr>
        <sz val="11"/>
        <color rgb="FF000000"/>
        <rFont val="Calibri"/>
      </rPr>
      <t xml:space="preserve">
</t>
    </r>
    <r>
      <rPr>
        <sz val="11"/>
        <color rgb="FF000000"/>
        <rFont val="Calibri"/>
      </rPr>
      <t>authpriv.*   /var/log/auth.log</t>
    </r>
    <r>
      <rPr>
        <sz val="11"/>
        <color rgb="FF000000"/>
        <rFont val="Calibri"/>
      </rPr>
      <t xml:space="preserve">
</t>
    </r>
    <r>
      <rPr>
        <sz val="11"/>
        <color rgb="FF000000"/>
        <rFont val="Calibri"/>
      </rPr>
      <t>If "authpriv" is not configured to be logged, this is a finding.</t>
    </r>
  </si>
  <si>
    <t>V-256485</t>
  </si>
  <si>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</si>
  <si>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"LogLevel" line is uncommented and set to the following:</t>
    </r>
    <r>
      <rPr>
        <sz val="11"/>
        <color rgb="FF000000"/>
        <rFont val="Calibri"/>
      </rPr>
      <t xml:space="preserve">
</t>
    </r>
    <r>
      <rPr>
        <sz val="11"/>
        <color rgb="FF000000"/>
        <rFont val="Calibri"/>
      </rPr>
      <t>LogLevel INFO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</si>
  <si>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Automated monitoring of remote access sessions allows organizations to detect cyberattacks and ensure ongoing compliance with remote access policies by auditing connection activities.</t>
    </r>
    <r>
      <rPr>
        <sz val="11"/>
        <color rgb="FF000000"/>
        <rFont val="Calibri"/>
      </rPr>
      <t xml:space="preserve">
</t>
    </r>
    <r>
      <rPr>
        <sz val="11"/>
        <color rgb="FF000000"/>
        <rFont val="Calibri"/>
      </rPr>
      <t>The INFO LogLevel is required, at least, to ensure the capturing of failed login events.</t>
    </r>
  </si>
  <si>
    <r>
      <rPr>
        <sz val="11"/>
        <color rgb="FF000000"/>
        <rFont val="Calibri"/>
      </rPr>
      <t>At the command line, run the following command:</t>
    </r>
    <r>
      <rPr>
        <sz val="11"/>
        <color rgb="FF000000"/>
        <rFont val="Calibri"/>
      </rPr>
      <t xml:space="preserve">
</t>
    </r>
    <r>
      <rPr>
        <sz val="11"/>
        <color rgb="FF000000"/>
        <rFont val="Calibri"/>
      </rPr>
      <t># sshd -T|&amp;grep -i LogLevel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LogLevel INFO</t>
    </r>
    <r>
      <rPr>
        <sz val="11"/>
        <color rgb="FF000000"/>
        <rFont val="Calibri"/>
      </rPr>
      <t xml:space="preserve">
</t>
    </r>
    <r>
      <rPr>
        <sz val="11"/>
        <color rgb="FF000000"/>
        <rFont val="Calibri"/>
      </rPr>
      <t>If the output does not match the expected result, this is a finding.</t>
    </r>
  </si>
  <si>
    <t>V-256486</t>
  </si>
  <si>
    <r>
      <rPr>
        <sz val="11"/>
        <rFont val="Calibri"/>
      </rPr>
      <t>The Photon operating system must configure sshd to use approved encryption algorithms.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</si>
  <si>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"FipsMode" line is uncommented and set to the following:</t>
    </r>
    <r>
      <rPr>
        <sz val="11"/>
        <color rgb="FF000000"/>
        <rFont val="Calibri"/>
      </rPr>
      <t xml:space="preserve">
</t>
    </r>
    <r>
      <rPr>
        <sz val="11"/>
        <color rgb="FF000000"/>
        <rFont val="Calibri"/>
      </rPr>
      <t>FipsMode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</si>
  <si>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OpenSSH on the Photon operating system is compiled with a FIPS-validated cryptographic module. The "FipsMode" setting controls whether this module is initialized and used in FIPS 140-2 mode.</t>
    </r>
    <r>
      <rPr>
        <sz val="11"/>
        <color rgb="FF000000"/>
        <rFont val="Calibri"/>
      </rPr>
      <t xml:space="preserve">
</t>
    </r>
    <r>
      <rPr>
        <sz val="11"/>
        <color rgb="FF000000"/>
        <rFont val="Calibri"/>
      </rPr>
      <t>Satisfies: SRG-OS-000033-GPOS-00014, SRG-OS-000393-GPOS-00173, SRG-OS-000396-GPOS-00176, SRG-OS-000250-GPOS-00093, SRG-OS-000423-GPOS-00187</t>
    </r>
  </si>
  <si>
    <r>
      <rPr>
        <sz val="11"/>
        <color rgb="FF000000"/>
        <rFont val="Calibri"/>
      </rPr>
      <t>At the command line, run the following command:</t>
    </r>
    <r>
      <rPr>
        <sz val="11"/>
        <color rgb="FF000000"/>
        <rFont val="Calibri"/>
      </rPr>
      <t xml:space="preserve">
</t>
    </r>
    <r>
      <rPr>
        <sz val="11"/>
        <color rgb="FF000000"/>
        <rFont val="Calibri"/>
      </rPr>
      <t># sshd -T|&amp;grep -i FipsMode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FipsMode yes</t>
    </r>
    <r>
      <rPr>
        <sz val="11"/>
        <color rgb="FF000000"/>
        <rFont val="Calibri"/>
      </rPr>
      <t xml:space="preserve">
</t>
    </r>
    <r>
      <rPr>
        <sz val="11"/>
        <color rgb="FF000000"/>
        <rFont val="Calibri"/>
      </rPr>
      <t>If the output does not match the expected result, this is a finding.</t>
    </r>
  </si>
  <si>
    <t>V-256487</t>
  </si>
  <si>
    <r>
      <rPr>
        <sz val="11"/>
        <rFont val="Calibri"/>
      </rPr>
      <t>The Photon operating system must configure auditd to log to disk.</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</si>
  <si>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"write_logs" line is uncommented and set to the following:</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</si>
  <si>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must be shipped to a central location, but it must also be logged locally.</t>
    </r>
    <r>
      <rPr>
        <sz val="11"/>
        <color rgb="FF000000"/>
        <rFont val="Calibri"/>
      </rPr>
      <t xml:space="preserve">
</t>
    </r>
    <r>
      <rPr>
        <sz val="11"/>
        <color rgb="FF000000"/>
        <rFont val="Calibri"/>
      </rPr>
      <t>Satisfies: SRG-OS-000037-GPOS-00015, SRG-OS-000039-GPOS-00017, SRG-OS-000040-GPOS-00018, SRG-OS-000041-GPOS-00019</t>
    </r>
  </si>
  <si>
    <r>
      <rPr>
        <sz val="11"/>
        <color rgb="FF000000"/>
        <rFont val="Calibri"/>
      </rPr>
      <t>At the command line, run the following command:</t>
    </r>
    <r>
      <rPr>
        <sz val="11"/>
        <color rgb="FF000000"/>
        <rFont val="Calibri"/>
      </rPr>
      <t xml:space="preserve">
</t>
    </r>
    <r>
      <rPr>
        <sz val="11"/>
        <color rgb="FF000000"/>
        <rFont val="Calibri"/>
      </rPr>
      <t># grep "^write_logs"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If there is no output, this is not a finding.</t>
    </r>
    <r>
      <rPr>
        <sz val="11"/>
        <color rgb="FF000000"/>
        <rFont val="Calibri"/>
      </rPr>
      <t xml:space="preserve">
</t>
    </r>
    <r>
      <rPr>
        <sz val="11"/>
        <color rgb="FF000000"/>
        <rFont val="Calibri"/>
      </rPr>
      <t>If the output does not match the expected result, this is a finding.</t>
    </r>
  </si>
  <si>
    <t>V-256488</t>
  </si>
  <si>
    <r>
      <rPr>
        <sz val="11"/>
        <rFont val="Calibri"/>
      </rPr>
      <t>The Photon operating system must configure auditd to use the correct log format.</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</si>
  <si>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"log_format" line is uncommented and set to the following:</t>
    </r>
    <r>
      <rPr>
        <sz val="11"/>
        <color rgb="FF000000"/>
        <rFont val="Calibri"/>
      </rPr>
      <t xml:space="preserve">
</t>
    </r>
    <r>
      <rPr>
        <sz val="11"/>
        <color rgb="FF000000"/>
        <rFont val="Calibri"/>
      </rPr>
      <t>log_format = RAW</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</si>
  <si>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To compile an accurate risk assessment and provide forensic analysis, it is essential for security personnel to know exact, unfiltered details of the event in question.</t>
    </r>
  </si>
  <si>
    <r>
      <rPr>
        <sz val="11"/>
        <color rgb="FF000000"/>
        <rFont val="Calibri"/>
      </rPr>
      <t>At the command line, run the following command:</t>
    </r>
    <r>
      <rPr>
        <sz val="11"/>
        <color rgb="FF000000"/>
        <rFont val="Calibri"/>
      </rPr>
      <t xml:space="preserve">
</t>
    </r>
    <r>
      <rPr>
        <sz val="11"/>
        <color rgb="FF000000"/>
        <rFont val="Calibri"/>
      </rPr>
      <t># grep "^log_format"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log_format = RAW</t>
    </r>
    <r>
      <rPr>
        <sz val="11"/>
        <color rgb="FF000000"/>
        <rFont val="Calibri"/>
      </rPr>
      <t xml:space="preserve">
</t>
    </r>
    <r>
      <rPr>
        <sz val="11"/>
        <color rgb="FF000000"/>
        <rFont val="Calibri"/>
      </rPr>
      <t>If there is no output, this is not a finding.</t>
    </r>
    <r>
      <rPr>
        <sz val="11"/>
        <color rgb="FF000000"/>
        <rFont val="Calibri"/>
      </rPr>
      <t xml:space="preserve">
</t>
    </r>
    <r>
      <rPr>
        <sz val="11"/>
        <color rgb="FF000000"/>
        <rFont val="Calibri"/>
      </rPr>
      <t>If the output does not match the expected result, this is a finding.</t>
    </r>
  </si>
  <si>
    <t>V-256489</t>
  </si>
  <si>
    <r>
      <rPr>
        <sz val="11"/>
        <rFont val="Calibri"/>
      </rPr>
      <t>The Photon operating system must be configured to audit the execution of privileged functions.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</si>
  <si>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</si>
  <si>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all actions by superusers is one way to detect such misuse and identify the risk from insider threats and the advanced persistent threat.</t>
    </r>
  </si>
  <si>
    <r>
      <rPr>
        <sz val="11"/>
        <color rgb="FF000000"/>
        <rFont val="Calibri"/>
      </rPr>
      <t>At the command line, run the following command:</t>
    </r>
    <r>
      <rPr>
        <sz val="11"/>
        <color rgb="FF000000"/>
        <rFont val="Calibri"/>
      </rPr>
      <t xml:space="preserve">
</t>
    </r>
    <r>
      <rPr>
        <sz val="11"/>
        <color rgb="FF000000"/>
        <rFont val="Calibri"/>
      </rPr>
      <t># auditctl -l | grep execve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in control PHTN-30-000013.</t>
    </r>
  </si>
  <si>
    <t>V-256490</t>
  </si>
  <si>
    <r>
      <rPr>
        <sz val="11"/>
        <rFont val="Calibri"/>
      </rPr>
      <t>The Photon operating system must have the auditd service running.</t>
    </r>
  </si>
  <si>
    <r>
      <rPr>
        <sz val="11"/>
        <color rgb="FF000000"/>
        <rFont val="Calibri"/>
      </rPr>
      <t>At the command line, run the following commands:</t>
    </r>
    <r>
      <rPr>
        <sz val="11"/>
        <color rgb="FF000000"/>
        <rFont val="Calibri"/>
      </rPr>
      <t xml:space="preserve">
</t>
    </r>
    <r>
      <rPr>
        <sz val="11"/>
        <color rgb="FF000000"/>
        <rFont val="Calibri"/>
      </rPr>
      <t># systemctl enable auditd</t>
    </r>
    <r>
      <rPr>
        <sz val="11"/>
        <color rgb="FF000000"/>
        <rFont val="Calibri"/>
      </rPr>
      <t xml:space="preserve">
</t>
    </r>
    <r>
      <rPr>
        <sz val="11"/>
        <color rgb="FF000000"/>
        <rFont val="Calibri"/>
      </rPr>
      <t># systemctl start auditd</t>
    </r>
  </si>
  <si>
    <r>
      <rPr>
        <sz val="11"/>
        <color rgb="FF000000"/>
        <rFont val="Calibri"/>
      </rPr>
      <t>Event outcomes can include indicators of event success or failure and event-specific results (e.g., the security state of the information system after the event occurred). They also provide a means to measure the impact of an event and help authorized personnel to determine the appropriate response.</t>
    </r>
    <r>
      <rPr>
        <sz val="11"/>
        <color rgb="FF000000"/>
        <rFont val="Calibri"/>
      </rPr>
      <t xml:space="preserve">
</t>
    </r>
    <r>
      <rPr>
        <sz val="11"/>
        <color rgb="FF000000"/>
        <rFont val="Calibri"/>
      </rPr>
      <t>Satisfies: SRG-OS-000042-GPOS-00021, SRG-OS-000062-GPOS-00031, SRG-OS-000255-GPOS-00096, SRG-OS-000363-GPOS-00150, SRG-OS-000365-GPOS-00152, SRG-OS-000445-GPOS-00199, SRG-OS-000446-GPOS-00200, SRG-OS-000461-GPOS-00205, SRG-OS-000467-GPOS-00211, SRG-OS-000465-GPOS-00209, SRG-OS-000474-GPOS-00219, SRG-OS-000475-GPOS-00220</t>
    </r>
  </si>
  <si>
    <r>
      <rPr>
        <sz val="11"/>
        <color rgb="FF000000"/>
        <rFont val="Calibri"/>
      </rPr>
      <t>At the command line, run the following command:</t>
    </r>
    <r>
      <rPr>
        <sz val="11"/>
        <color rgb="FF000000"/>
        <rFont val="Calibri"/>
      </rPr>
      <t xml:space="preserve">
</t>
    </r>
    <r>
      <rPr>
        <sz val="11"/>
        <color rgb="FF000000"/>
        <rFont val="Calibri"/>
      </rPr>
      <t># systemctl status auditd</t>
    </r>
    <r>
      <rPr>
        <sz val="11"/>
        <color rgb="FF000000"/>
        <rFont val="Calibri"/>
      </rPr>
      <t xml:space="preserve">
</t>
    </r>
    <r>
      <rPr>
        <sz val="11"/>
        <color rgb="FF000000"/>
        <rFont val="Calibri"/>
      </rPr>
      <t>If the service is not running, this is a finding.</t>
    </r>
  </si>
  <si>
    <t>V-256491</t>
  </si>
  <si>
    <r>
      <rPr>
        <sz val="11"/>
        <rFont val="Calibri"/>
      </rPr>
      <t>The Photon operating system audit log must log space limit problems to syslog.</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</si>
  <si>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"space_left_action" line is uncommented and set to the following:</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At the command line, run the following commands:</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</si>
  <si>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Satisfies: SRG-OS-000046-GPOS-00022, SRG-OS-000344-GPOS-00135</t>
    </r>
  </si>
  <si>
    <r>
      <rPr>
        <sz val="11"/>
        <color rgb="FF000000"/>
        <rFont val="Calibri"/>
      </rPr>
      <t>At the command line, run the following command:</t>
    </r>
    <r>
      <rPr>
        <sz val="11"/>
        <color rgb="FF000000"/>
        <rFont val="Calibri"/>
      </rPr>
      <t xml:space="preserve">
</t>
    </r>
    <r>
      <rPr>
        <sz val="11"/>
        <color rgb="FF000000"/>
        <rFont val="Calibri"/>
      </rPr>
      <t># grep "^space_left_action"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If the output does not match the expected result, this is a finding.</t>
    </r>
  </si>
  <si>
    <t>V-256492</t>
  </si>
  <si>
    <r>
      <rPr>
        <sz val="11"/>
        <rFont val="Calibri"/>
      </rPr>
      <t>The Photon operating system audit log must attempt to log audit failures to syslog.</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</si>
  <si>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following lines are present, not duplicated, and not commented:</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disk_error_action = SYSLOG</t>
    </r>
    <r>
      <rPr>
        <sz val="11"/>
        <color rgb="FF000000"/>
        <rFont val="Calibri"/>
      </rPr>
      <t xml:space="preserve">
</t>
    </r>
    <r>
      <rPr>
        <sz val="11"/>
        <color rgb="FF000000"/>
        <rFont val="Calibri"/>
      </rPr>
      <t>admin_space_left_action = SYSLOG</t>
    </r>
    <r>
      <rPr>
        <sz val="11"/>
        <color rgb="FF000000"/>
        <rFont val="Calibri"/>
      </rPr>
      <t xml:space="preserve">
</t>
    </r>
    <r>
      <rPr>
        <sz val="11"/>
        <color rgb="FF000000"/>
        <rFont val="Calibri"/>
      </rPr>
      <t>At the command line, run the following commands:</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</si>
  <si>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</si>
  <si>
    <r>
      <rPr>
        <sz val="11"/>
        <color rgb="FF000000"/>
        <rFont val="Calibri"/>
      </rPr>
      <t>At the command line, run the following command:</t>
    </r>
    <r>
      <rPr>
        <sz val="11"/>
        <color rgb="FF000000"/>
        <rFont val="Calibri"/>
      </rPr>
      <t xml:space="preserve">
</t>
    </r>
    <r>
      <rPr>
        <sz val="11"/>
        <color rgb="FF000000"/>
        <rFont val="Calibri"/>
      </rPr>
      <t># grep -E "^disk_full_action|^disk_error_action|^admin_space_left_action" /etc/audit/auditd.conf</t>
    </r>
    <r>
      <rPr>
        <sz val="11"/>
        <color rgb="FF000000"/>
        <rFont val="Calibri"/>
      </rPr>
      <t xml:space="preserve">
</t>
    </r>
    <r>
      <rPr>
        <sz val="11"/>
        <color rgb="FF000000"/>
        <rFont val="Calibri"/>
      </rPr>
      <t>If any of the above parameters are not set to "SYSLOG" or are missing, this is a finding.</t>
    </r>
  </si>
  <si>
    <t>V-256493</t>
  </si>
  <si>
    <r>
      <rPr>
        <sz val="11"/>
        <rFont val="Calibri"/>
      </rPr>
      <t>The Photon operating system audit log must have correct permissions.</t>
    </r>
  </si>
  <si>
    <r>
      <rPr>
        <sz val="11"/>
        <color rgb="FF000000"/>
        <rFont val="Calibri"/>
      </rPr>
      <t>At the command line, run the following command:</t>
    </r>
    <r>
      <rPr>
        <sz val="11"/>
        <color rgb="FF000000"/>
        <rFont val="Calibri"/>
      </rPr>
      <t xml:space="preserve">
</t>
    </r>
    <r>
      <rPr>
        <sz val="11"/>
        <color rgb="FF000000"/>
        <rFont val="Calibri"/>
      </rPr>
      <t>#  chmod 0600 &lt;audit log file&gt;</t>
    </r>
    <r>
      <rPr>
        <sz val="11"/>
        <color rgb="FF000000"/>
        <rFont val="Calibri"/>
      </rPr>
      <t xml:space="preserve">
</t>
    </r>
    <r>
      <rPr>
        <sz val="11"/>
        <color rgb="FF000000"/>
        <rFont val="Calibri"/>
      </rPr>
      <t>Replace &lt;audit log file&gt; with the log files more permissive than 0600.</t>
    </r>
  </si>
  <si>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Unauthorized disclosure of audit records can reveal system and configuration data to attackers, thus compromising its confidentiality.</t>
    </r>
  </si>
  <si>
    <r>
      <rPr>
        <sz val="11"/>
        <color rgb="FF000000"/>
        <rFont val="Calibri"/>
      </rPr>
      <t>At the command line, run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stat -c "%n permissions are %a" ${audit_log_file%}*; else printf "audit log file(s) not found\n"; fi)</t>
    </r>
    <r>
      <rPr>
        <sz val="11"/>
        <color rgb="FF000000"/>
        <rFont val="Calibri"/>
      </rPr>
      <t xml:space="preserve">
</t>
    </r>
    <r>
      <rPr>
        <sz val="11"/>
        <color rgb="FF000000"/>
        <rFont val="Calibri"/>
      </rPr>
      <t>If the permissions on any audit log file are more permissive than "0600", this is a finding.</t>
    </r>
  </si>
  <si>
    <t>V-256494</t>
  </si>
  <si>
    <r>
      <rPr>
        <sz val="11"/>
        <rFont val="Calibri"/>
      </rPr>
      <t>The Photon operating system audit log must be owned by root.</t>
    </r>
  </si>
  <si>
    <r>
      <rPr>
        <sz val="11"/>
        <color rgb="FF000000"/>
        <rFont val="Calibri"/>
      </rPr>
      <t>At the command line, run the following command:</t>
    </r>
    <r>
      <rPr>
        <sz val="11"/>
        <color rgb="FF000000"/>
        <rFont val="Calibri"/>
      </rPr>
      <t xml:space="preserve">
</t>
    </r>
    <r>
      <rPr>
        <sz val="11"/>
        <color rgb="FF000000"/>
        <rFont val="Calibri"/>
      </rPr>
      <t>#  chown root:root &lt;audit log file&gt;</t>
    </r>
    <r>
      <rPr>
        <sz val="11"/>
        <color rgb="FF000000"/>
        <rFont val="Calibri"/>
      </rPr>
      <t xml:space="preserve">
</t>
    </r>
    <r>
      <rPr>
        <sz val="11"/>
        <color rgb="FF000000"/>
        <rFont val="Calibri"/>
      </rPr>
      <t>Replace &lt;audit log file&gt; with the log files not owned by root.</t>
    </r>
  </si>
  <si>
    <r>
      <rPr>
        <sz val="11"/>
        <color rgb="FF000000"/>
        <rFont val="Calibri"/>
      </rPr>
      <t>At the command line, run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stat -c "%n is owned by %U" ${audit_log_file%}*; else printf "audit log file(s) not found\n"; fi)</t>
    </r>
    <r>
      <rPr>
        <sz val="11"/>
        <color rgb="FF000000"/>
        <rFont val="Calibri"/>
      </rPr>
      <t xml:space="preserve">
</t>
    </r>
    <r>
      <rPr>
        <sz val="11"/>
        <color rgb="FF000000"/>
        <rFont val="Calibri"/>
      </rPr>
      <t>If any audit log file is not owned by root, this is a finding.</t>
    </r>
  </si>
  <si>
    <t>V-256495</t>
  </si>
  <si>
    <r>
      <rPr>
        <sz val="11"/>
        <rFont val="Calibri"/>
      </rPr>
      <t>The Photon operating system audit log must be group-owned by root.</t>
    </r>
  </si>
  <si>
    <r>
      <rPr>
        <sz val="11"/>
        <color rgb="FF000000"/>
        <rFont val="Calibri"/>
      </rPr>
      <t>At the command line, run the following command:</t>
    </r>
    <r>
      <rPr>
        <sz val="11"/>
        <color rgb="FF000000"/>
        <rFont val="Calibri"/>
      </rPr>
      <t xml:space="preserve">
</t>
    </r>
    <r>
      <rPr>
        <sz val="11"/>
        <color rgb="FF000000"/>
        <rFont val="Calibri"/>
      </rPr>
      <t>#  chown root:root &lt;audit log file&gt;</t>
    </r>
    <r>
      <rPr>
        <sz val="11"/>
        <color rgb="FF000000"/>
        <rFont val="Calibri"/>
      </rPr>
      <t xml:space="preserve">
</t>
    </r>
    <r>
      <rPr>
        <sz val="11"/>
        <color rgb="FF000000"/>
        <rFont val="Calibri"/>
      </rPr>
      <t>Replace &lt;audit log file&gt; with the log files not group owned by root.</t>
    </r>
  </si>
  <si>
    <r>
      <rPr>
        <sz val="11"/>
        <color rgb="FF000000"/>
        <rFont val="Calibri"/>
      </rPr>
      <t>At the command line, run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stat -c "%n is group owned by %G" ${audit_log_file%}*; else printf "audit log file(s) not found\n"; fi)</t>
    </r>
    <r>
      <rPr>
        <sz val="11"/>
        <color rgb="FF000000"/>
        <rFont val="Calibri"/>
      </rPr>
      <t xml:space="preserve">
</t>
    </r>
    <r>
      <rPr>
        <sz val="11"/>
        <color rgb="FF000000"/>
        <rFont val="Calibri"/>
      </rPr>
      <t>If any audit log file is not group owned by root, this is a finding.</t>
    </r>
  </si>
  <si>
    <t>V-256496</t>
  </si>
  <si>
    <r>
      <rPr>
        <sz val="11"/>
        <rFont val="Calibri"/>
      </rPr>
      <t>The Photon operating system must allow only the information system security manager (ISSM) (or individuals or roles appointed by the ISSM) to select which auditable events are to be audited.</t>
    </r>
  </si>
  <si>
    <r>
      <rPr>
        <sz val="11"/>
        <color rgb="FF000000"/>
        <rFont val="Calibri"/>
      </rPr>
      <t>At the command line, run the following command:</t>
    </r>
    <r>
      <rPr>
        <sz val="11"/>
        <color rgb="FF000000"/>
        <rFont val="Calibri"/>
      </rPr>
      <t xml:space="preserve">
</t>
    </r>
    <r>
      <rPr>
        <sz val="11"/>
        <color rgb="FF000000"/>
        <rFont val="Calibri"/>
      </rPr>
      <t># chmod 640 &lt;file&gt;</t>
    </r>
    <r>
      <rPr>
        <sz val="11"/>
        <color rgb="FF000000"/>
        <rFont val="Calibri"/>
      </rPr>
      <t xml:space="preserve">
</t>
    </r>
    <r>
      <rPr>
        <sz val="11"/>
        <color rgb="FF000000"/>
        <rFont val="Calibri"/>
      </rPr>
      <t>Replace &lt;file&gt; with any file with incorrect permissions.</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</si>
  <si>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</si>
  <si>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At the command line, run the following command:</t>
    </r>
    <r>
      <rPr>
        <sz val="11"/>
        <color rgb="FF000000"/>
        <rFont val="Calibri"/>
      </rPr>
      <t xml:space="preserve">
</t>
    </r>
    <r>
      <rPr>
        <sz val="11"/>
        <color rgb="FF000000"/>
        <rFont val="Calibri"/>
      </rPr>
      <t># find /etc/audit/* -type f -exec stat -c "%n permissions are %a" {} $1\;</t>
    </r>
    <r>
      <rPr>
        <sz val="11"/>
        <color rgb="FF000000"/>
        <rFont val="Calibri"/>
      </rPr>
      <t xml:space="preserve">
</t>
    </r>
    <r>
      <rPr>
        <sz val="11"/>
        <color rgb="FF000000"/>
        <rFont val="Calibri"/>
      </rPr>
      <t>If the permissions of any files are more permissive than "640", this is a finding.</t>
    </r>
  </si>
  <si>
    <t>V-256497</t>
  </si>
  <si>
    <r>
      <rPr>
        <sz val="11"/>
        <rFont val="Calibri"/>
      </rPr>
      <t>The Photon operating system must generate audit records when successful/unsuccessful attempts to access privileges occur.</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</si>
  <si>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-a always,exit -F arch=b64 -S chmod,fchmod,chown,fchown,fchownat,fchmodat -F auid&gt;=1000 -F auid!=4294967295 -F key=perm_mod</t>
    </r>
    <r>
      <rPr>
        <sz val="11"/>
        <color rgb="FF000000"/>
        <rFont val="Calibri"/>
      </rPr>
      <t xml:space="preserve">
</t>
    </r>
    <r>
      <rPr>
        <sz val="11"/>
        <color rgb="FF000000"/>
        <rFont val="Calibri"/>
      </rPr>
      <t>-a always,exit -F arch=b64 -S chmod,fchmod,chown,fchown,lchown,setxattr,lsetxattr,fsetxattr,removexattr,lremovexattr,fremovexattr,fchownat,fchmodat -F key=perm_mod</t>
    </r>
    <r>
      <rPr>
        <sz val="11"/>
        <color rgb="FF000000"/>
        <rFont val="Calibri"/>
      </rPr>
      <t xml:space="preserve">
</t>
    </r>
    <r>
      <rPr>
        <sz val="11"/>
        <color rgb="FF000000"/>
        <rFont val="Calibri"/>
      </rPr>
      <t>-a always,exit -F arch=b32 -S chmod,fchmod,fchown,chown,fchownat,fchmodat -F auid&gt;=1000 -F auid!=4294967295 -F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key=perm_mod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</si>
  <si>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SRG-OS-000392-GPOS-00172, SRG-OS-000462-GPOS-00206, SRG-OS-000466-GPOS-00210, SRG-OS-000468-GPOS-00212</t>
    </r>
  </si>
  <si>
    <r>
      <rPr>
        <sz val="11"/>
        <color rgb="FF000000"/>
        <rFont val="Calibri"/>
      </rPr>
      <t>At the command line, run the following command:</t>
    </r>
    <r>
      <rPr>
        <sz val="11"/>
        <color rgb="FF000000"/>
        <rFont val="Calibri"/>
      </rPr>
      <t xml:space="preserve">
</t>
    </r>
    <r>
      <rPr>
        <sz val="11"/>
        <color rgb="FF000000"/>
        <rFont val="Calibri"/>
      </rPr>
      <t># auditctl -l | grep chmod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arch=b64 -S chmod,fchmod,chown,fchown,fchownat,fchmodat -F auid&gt;=1000 -F auid!=4294967295 -F key=perm_mod</t>
    </r>
    <r>
      <rPr>
        <sz val="11"/>
        <color rgb="FF000000"/>
        <rFont val="Calibri"/>
      </rPr>
      <t xml:space="preserve">
</t>
    </r>
    <r>
      <rPr>
        <sz val="11"/>
        <color rgb="FF000000"/>
        <rFont val="Calibri"/>
      </rPr>
      <t>-a always,exit -F arch=b64 -S chmod,fchmod,chown,fchown,lchown,setxattr,lsetxattr,fsetxattr,removexattr,lremovexattr,fremovexattr,fchownat,fchmodat -F key=perm_mod</t>
    </r>
    <r>
      <rPr>
        <sz val="11"/>
        <color rgb="FF000000"/>
        <rFont val="Calibri"/>
      </rPr>
      <t xml:space="preserve">
</t>
    </r>
    <r>
      <rPr>
        <sz val="11"/>
        <color rgb="FF000000"/>
        <rFont val="Calibri"/>
      </rPr>
      <t>-a always,exit -F arch=b32 -S chmod,fchmod,fchown,chown,fchownat,fchmodat -F auid&gt;=1000 -F auid!=4294967295 -F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key=perm_mod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auid!= parameter may display as 4294967295 or -1, which are equivalent.</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</si>
  <si>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V-256498</t>
  </si>
  <si>
    <r>
      <rPr>
        <sz val="11"/>
        <rFont val="Calibri"/>
      </rPr>
      <t>The Photon operating system must enforce password complexity by requiring that at least one uppercase character be used.</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</si>
  <si>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Add the following, replacing any existing "pam_cracklib.so" line:</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</si>
  <si>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</si>
  <si>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"ucredit=.."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ucredit= &lt;= -1, this is a finding.</t>
    </r>
  </si>
  <si>
    <t>V-256499</t>
  </si>
  <si>
    <r>
      <rPr>
        <sz val="11"/>
        <rFont val="Calibri"/>
      </rPr>
      <t>The Photon operating system must enforce password complexity by requiring that at least one lowercase character be used.</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</si>
  <si>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"lcredit=.."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lcredit= &lt;= -1, this is a finding.</t>
    </r>
  </si>
  <si>
    <t>V-256500</t>
  </si>
  <si>
    <r>
      <rPr>
        <sz val="11"/>
        <rFont val="Calibri"/>
      </rPr>
      <t>The Photon operating system must enforce password complexity by requiring that at least one numeric character be used.</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</si>
  <si>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"dcredit=.."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dcredit= &lt;= -1, this is a finding.</t>
    </r>
  </si>
  <si>
    <t>V-256501</t>
  </si>
  <si>
    <r>
      <rPr>
        <sz val="11"/>
        <rFont val="Calibri"/>
      </rPr>
      <t>The Photon operating system must require that new passwords are at least four characters different from the old password.</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</si>
  <si>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"difok=."</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difok &gt;= 4, this is a finding.</t>
    </r>
  </si>
  <si>
    <t>V-256502</t>
  </si>
  <si>
    <r>
      <rPr>
        <sz val="11"/>
        <rFont val="Calibri"/>
      </rPr>
      <t>The Photon operating system must store only encrypted representations of passwords.</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</si>
  <si>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Add or replace the ENCRYPT_METHOD line as follows:</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</si>
  <si>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</si>
  <si>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At the command line, run the following command:</t>
    </r>
    <r>
      <rPr>
        <sz val="11"/>
        <color rgb="FF000000"/>
        <rFont val="Calibri"/>
      </rPr>
      <t xml:space="preserve">
</t>
    </r>
    <r>
      <rPr>
        <sz val="11"/>
        <color rgb="FF000000"/>
        <rFont val="Calibri"/>
      </rPr>
      <t># grep SHA512 /etc/login.defs|grep -v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there is no output or if the output does match the expected result, this is a finding.</t>
    </r>
  </si>
  <si>
    <t>V-256503</t>
  </si>
  <si>
    <r>
      <rPr>
        <sz val="11"/>
        <rFont val="Calibri"/>
      </rPr>
      <t>The Photon operating system must use an OpenSSH server version that does not support protocol 1.</t>
    </r>
  </si>
  <si>
    <r>
      <rPr>
        <sz val="11"/>
        <color rgb="FF000000"/>
        <rFont val="Calibri"/>
      </rPr>
      <t>Installing openssh manually is not supported by VMware for appliances. Revert to a previous backup or redeploy the appliance.</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</si>
  <si>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SRG-OS-000074-GPOS-00042, SRG-OS-000112-GPOS-00057, SRG-OS-000113-GPOS-00058, SRG-OS-000120-GPOS-00061, SRG-OS-000125-GPOS-00065, SRG-OS-000395-GPOS-00175, SRG-OS-000425-GPOS-00189, SRG-OS-000426-GPOS-00190</t>
    </r>
  </si>
  <si>
    <r>
      <rPr>
        <sz val="11"/>
        <color rgb="FF000000"/>
        <rFont val="Calibri"/>
      </rPr>
      <t>At the command line, run the following command:</t>
    </r>
    <r>
      <rPr>
        <sz val="11"/>
        <color rgb="FF000000"/>
        <rFont val="Calibri"/>
      </rPr>
      <t xml:space="preserve">
</t>
    </r>
    <r>
      <rPr>
        <sz val="11"/>
        <color rgb="FF000000"/>
        <rFont val="Calibri"/>
      </rPr>
      <t># rpm -qa|grep openssh</t>
    </r>
    <r>
      <rPr>
        <sz val="11"/>
        <color rgb="FF000000"/>
        <rFont val="Calibri"/>
      </rPr>
      <t xml:space="preserve">
</t>
    </r>
    <r>
      <rPr>
        <sz val="11"/>
        <color rgb="FF000000"/>
        <rFont val="Calibri"/>
      </rPr>
      <t>If there is no output or openssh is not &gt;= version 7.4, this is a finding.</t>
    </r>
  </si>
  <si>
    <t>V-256504</t>
  </si>
  <si>
    <r>
      <rPr>
        <sz val="11"/>
        <rFont val="Calibri"/>
      </rPr>
      <t>The Photon operating system must be configured so that passwords for new users are restricted to a 24-hour minimum lifetime.</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</si>
  <si>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 xml:space="preserve">Modify the "PASS_MIN_DAYS" line to the following: </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</si>
  <si>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</si>
  <si>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At the command line, run the following command:</t>
    </r>
    <r>
      <rPr>
        <sz val="11"/>
        <color rgb="FF000000"/>
        <rFont val="Calibri"/>
      </rPr>
      <t xml:space="preserve">
</t>
    </r>
    <r>
      <rPr>
        <sz val="11"/>
        <color rgb="FF000000"/>
        <rFont val="Calibri"/>
      </rPr>
      <t># grep "^PASS_MIN_DAYS" /etc/login.defs</t>
    </r>
    <r>
      <rPr>
        <sz val="11"/>
        <color rgb="FF000000"/>
        <rFont val="Calibri"/>
      </rPr>
      <t xml:space="preserve">
</t>
    </r>
    <r>
      <rPr>
        <sz val="11"/>
        <color rgb="FF000000"/>
        <rFont val="Calibri"/>
      </rPr>
      <t>If "PASS_MIN_DAYS" is not set to "1", this is a finding.</t>
    </r>
  </si>
  <si>
    <t>V-256505</t>
  </si>
  <si>
    <r>
      <rPr>
        <sz val="11"/>
        <rFont val="Calibri"/>
      </rPr>
      <t>The Photon operating system must be configured so that passwords for new users are restricted to a 90-day maximum lifetime.</t>
    </r>
  </si>
  <si>
    <r>
      <rPr>
        <sz val="11"/>
        <color rgb="FF000000"/>
        <rFont val="Calibri"/>
      </rPr>
      <t>Navigate to and open:</t>
    </r>
    <r>
      <rPr>
        <sz val="11"/>
        <color rgb="FF000000"/>
        <rFont val="Calibri"/>
      </rPr>
      <t xml:space="preserve">
</t>
    </r>
    <r>
      <rPr>
        <sz val="11"/>
        <color rgb="FF000000"/>
        <rFont val="Calibri"/>
      </rPr>
      <t>/etc/login.def</t>
    </r>
    <r>
      <rPr>
        <sz val="11"/>
        <color rgb="FF000000"/>
        <rFont val="Calibri"/>
      </rPr>
      <t xml:space="preserve">
</t>
    </r>
    <r>
      <rPr>
        <sz val="11"/>
        <color rgb="FF000000"/>
        <rFont val="Calibri"/>
      </rPr>
      <t xml:space="preserve">Modify the "PASS_MAX_DAYS" line to the following: </t>
    </r>
    <r>
      <rPr>
        <sz val="11"/>
        <color rgb="FF000000"/>
        <rFont val="Calibri"/>
      </rPr>
      <t xml:space="preserve">
</t>
    </r>
    <r>
      <rPr>
        <sz val="11"/>
        <color rgb="FF000000"/>
        <rFont val="Calibri"/>
      </rPr>
      <t>PASS_MAX_DAYS   90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</si>
  <si>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</si>
  <si>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At the command line, run the following command:</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If the value of "PASS_MAX_DAYS" is greater than "90", this is a finding.</t>
    </r>
  </si>
  <si>
    <t>V-256506</t>
  </si>
  <si>
    <r>
      <rPr>
        <sz val="11"/>
        <rFont val="Calibri"/>
      </rPr>
      <t>The Photon operating system must prohibit password reuse for a minimum of five generations.</t>
    </r>
  </si>
  <si>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Add the following line after the "password requisite pam_cracklib.so" statement:</t>
    </r>
    <r>
      <rPr>
        <sz val="11"/>
        <color rgb="FF000000"/>
        <rFont val="Calibri"/>
      </rPr>
      <t xml:space="preserve">
</t>
    </r>
    <r>
      <rPr>
        <sz val="11"/>
        <color rgb="FF000000"/>
        <rFont val="Calibri"/>
      </rPr>
      <t>password requisite pam_pwhistory.so enforce_for_root use_authtok remember=5 retry=3</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</si>
  <si>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result is a password that is not changed per policy requirements.</t>
    </r>
  </si>
  <si>
    <r>
      <rPr>
        <sz val="11"/>
        <color rgb="FF000000"/>
        <rFont val="Calibri"/>
      </rPr>
      <t>At the command line, run the following command:</t>
    </r>
    <r>
      <rPr>
        <sz val="11"/>
        <color rgb="FF000000"/>
        <rFont val="Calibri"/>
      </rPr>
      <t xml:space="preserve">
</t>
    </r>
    <r>
      <rPr>
        <sz val="11"/>
        <color rgb="FF000000"/>
        <rFont val="Calibri"/>
      </rPr>
      <t># grep pam_pwhistory /etc/pam.d/system-password|grep --color=always "remember=."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pam_pwhistory.so enforce_for_root use_authtok remember=5 retry=3</t>
    </r>
    <r>
      <rPr>
        <sz val="11"/>
        <color rgb="FF000000"/>
        <rFont val="Calibri"/>
      </rPr>
      <t xml:space="preserve">
</t>
    </r>
    <r>
      <rPr>
        <sz val="11"/>
        <color rgb="FF000000"/>
        <rFont val="Calibri"/>
      </rPr>
      <t>If the output does not include the "remember=5" setting as shown in the expected result, this is a finding.</t>
    </r>
  </si>
  <si>
    <t>V-256507</t>
  </si>
  <si>
    <r>
      <rPr>
        <sz val="11"/>
        <rFont val="Calibri"/>
      </rPr>
      <t>The Photon operating system must enforce a minimum eight-character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</si>
  <si>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</si>
  <si>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"minlen=.."</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minlen &gt;= 8, this is a finding.</t>
    </r>
  </si>
  <si>
    <t>V-256508</t>
  </si>
  <si>
    <r>
      <rPr>
        <sz val="11"/>
        <rFont val="Calibri"/>
      </rPr>
      <t>The Photon operating system must require authentication upon booting into single-user and maintenance modes.</t>
    </r>
  </si>
  <si>
    <r>
      <rPr>
        <sz val="11"/>
        <color rgb="FF000000"/>
        <rFont val="Calibri"/>
      </rPr>
      <t>At the command line, run the following command:</t>
    </r>
    <r>
      <rPr>
        <sz val="11"/>
        <color rgb="FF000000"/>
        <rFont val="Calibri"/>
      </rPr>
      <t xml:space="preserve">
</t>
    </r>
    <r>
      <rPr>
        <sz val="11"/>
        <color rgb="FF000000"/>
        <rFont val="Calibri"/>
      </rPr>
      <t># grub2-mkpasswd-pbkdf2</t>
    </r>
    <r>
      <rPr>
        <sz val="11"/>
        <color rgb="FF000000"/>
        <rFont val="Calibri"/>
      </rPr>
      <t xml:space="preserve">
</t>
    </r>
    <r>
      <rPr>
        <sz val="11"/>
        <color rgb="FF000000"/>
        <rFont val="Calibri"/>
      </rPr>
      <t>Enter a secure password and ensure this password is stored for break-glass situations. The vCenter root account cannot be recovered without knowing this separate password. Copy the resulting encrypted string.</t>
    </r>
    <r>
      <rPr>
        <sz val="11"/>
        <color rgb="FF000000"/>
        <rFont val="Calibri"/>
      </rPr>
      <t xml:space="preserve">
</t>
    </r>
    <r>
      <rPr>
        <sz val="11"/>
        <color rgb="FF000000"/>
        <rFont val="Calibri"/>
      </rPr>
      <t>An example string is below:</t>
    </r>
    <r>
      <rPr>
        <sz val="11"/>
        <color rgb="FF000000"/>
        <rFont val="Calibri"/>
      </rPr>
      <t xml:space="preserve">
</t>
    </r>
    <r>
      <rPr>
        <sz val="11"/>
        <color rgb="FF000000"/>
        <rFont val="Calibri"/>
      </rPr>
      <t>grub.pbkdf2.sha512.10000.983A13DF3C51BB2B5130F0B86DDBF0DEA1AAF766BD1F16B7840F79CE3E35494C4B99F505C99C150071E563DF1D7FE1F45456D5960C4C79DAB6C49298B02A5558.5B2C49E12D43CC5A876F6738462DE4EFC24939D4BE486CDB72CFBCD87FDE93FBAFCB817E01B90F23E53C2502C3230502BC3113BE4F80B0AFC0EE956E735F7F86</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/boot/grub2/grub.cfg</t>
    </r>
    <r>
      <rPr>
        <sz val="11"/>
        <color rgb="FF000000"/>
        <rFont val="Calibri"/>
      </rPr>
      <t xml:space="preserve">
</t>
    </r>
    <r>
      <rPr>
        <sz val="11"/>
        <color rgb="FF000000"/>
        <rFont val="Calibri"/>
      </rPr>
      <t>Find the line that begins with "set rootpartition". Below this line, paste the following on its own line:</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Below this, paste the following, substituting the encrypted string from the steps above:</t>
    </r>
    <r>
      <rPr>
        <sz val="11"/>
        <color rgb="FF000000"/>
        <rFont val="Calibri"/>
      </rPr>
      <t xml:space="preserve">
</t>
    </r>
    <r>
      <rPr>
        <sz val="11"/>
        <color rgb="FF000000"/>
        <rFont val="Calibri"/>
      </rPr>
      <t>password_pbkdf2 root &lt;YOUR-LONG-STRING-FROM-ABOVE&gt;</t>
    </r>
    <r>
      <rPr>
        <sz val="11"/>
        <color rgb="FF000000"/>
        <rFont val="Calibri"/>
      </rPr>
      <t xml:space="preserve">
</t>
    </r>
    <r>
      <rPr>
        <sz val="11"/>
        <color rgb="FF000000"/>
        <rFont val="Calibri"/>
      </rPr>
      <t xml:space="preserve">Photon ships with one menuentry block by default. Copy that entire block and paste it right below itself.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menuentry "Photon"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menuentry "Photon"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Modify the first menuentry block to add the "--unrestricted" option as follows:</t>
    </r>
    <r>
      <rPr>
        <sz val="11"/>
        <color rgb="FF000000"/>
        <rFont val="Calibri"/>
      </rPr>
      <t xml:space="preserve">
</t>
    </r>
    <r>
      <rPr>
        <sz val="11"/>
        <color rgb="FF000000"/>
        <rFont val="Calibri"/>
      </rPr>
      <t>menuentry "Photon" --unrestricted {</t>
    </r>
    <r>
      <rPr>
        <sz val="11"/>
        <color rgb="FF000000"/>
        <rFont val="Calibri"/>
      </rPr>
      <t xml:space="preserve">
</t>
    </r>
    <r>
      <rPr>
        <sz val="11"/>
        <color rgb="FF000000"/>
        <rFont val="Calibri"/>
      </rPr>
      <t>Modify the second menuentry block to add the allowed user as follows:</t>
    </r>
    <r>
      <rPr>
        <sz val="11"/>
        <color rgb="FF000000"/>
        <rFont val="Calibri"/>
      </rPr>
      <t xml:space="preserve">
</t>
    </r>
    <r>
      <rPr>
        <sz val="11"/>
        <color rgb="FF000000"/>
        <rFont val="Calibri"/>
      </rPr>
      <t>menuentry "Recover Photon" --users root {</t>
    </r>
    <r>
      <rPr>
        <sz val="11"/>
        <color rgb="FF000000"/>
        <rFont val="Calibri"/>
      </rPr>
      <t xml:space="preserve">
</t>
    </r>
    <r>
      <rPr>
        <sz val="11"/>
        <color rgb="FF000000"/>
        <rFont val="Calibri"/>
      </rPr>
      <t>This concludes the fix. To verify, here is an example grub.cfg snippet:</t>
    </r>
    <r>
      <rPr>
        <sz val="11"/>
        <color rgb="FF000000"/>
        <rFont val="Calibri"/>
      </rPr>
      <t xml:space="preserve">
</t>
    </r>
    <r>
      <rPr>
        <sz val="11"/>
        <color rgb="FF000000"/>
        <rFont val="Calibri"/>
      </rPr>
      <t>...</t>
    </r>
    <r>
      <rPr>
        <sz val="11"/>
        <color rgb="FF000000"/>
        <rFont val="Calibri"/>
      </rPr>
      <t xml:space="preserve">
</t>
    </r>
    <r>
      <rPr>
        <sz val="11"/>
        <color rgb="FF000000"/>
        <rFont val="Calibri"/>
      </rPr>
      <t>set rootpartition=PARTUUID=326e5b0f-42fb-471a-8209-18964c4a2ed3</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password_pbkdf2 root grub.pbkdf2.sha512.10000.983A13DF3C51BB2B5130F0B86DDBF0DEA1AAF766BD1F16B7840F79CE3E35494C4B99F505C99C150071E563DF1D7FE1F45456D5960C4C79DAB6C49298B02A5558.5B2C49E12D43CC5A876F6738462DE4EFC24939D4BE486CDB72CFBCD87FDE93FBAFCB817E01B90F23E53C2502C3230502BC3113BE4F80B0AFC0EE956E735F7F86</t>
    </r>
    <r>
      <rPr>
        <sz val="11"/>
        <color rgb="FF000000"/>
        <rFont val="Calibri"/>
      </rPr>
      <t xml:space="preserve">
</t>
    </r>
    <r>
      <rPr>
        <sz val="11"/>
        <color rgb="FF000000"/>
        <rFont val="Calibri"/>
      </rPr>
      <t>menuentry "Photon" --unrestricted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menuentry "Recover Photon" --users root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</si>
  <si>
    <r>
      <rPr>
        <sz val="11"/>
        <color rgb="FF000000"/>
        <rFont val="Calibri"/>
      </rPr>
      <t>If the system does not require authentication before it boots into single-user mode, anyone with console access to the system can trivially access all files on the system. GRUB2 is the boot loader for Photon OS and can be configured to require a password to boot into single-user mode or make modifications to the boot menu.</t>
    </r>
    <r>
      <rPr>
        <sz val="11"/>
        <color rgb="FF000000"/>
        <rFont val="Calibri"/>
      </rPr>
      <t xml:space="preserve">
</t>
    </r>
    <r>
      <rPr>
        <sz val="11"/>
        <color rgb="FF000000"/>
        <rFont val="Calibri"/>
      </rPr>
      <t>Note: Photon does not support building grub changes via grub2-mkconfig.</t>
    </r>
  </si>
  <si>
    <r>
      <rPr>
        <sz val="11"/>
        <color rgb="FF000000"/>
        <rFont val="Calibri"/>
      </rPr>
      <t>At the command line, run the following command:</t>
    </r>
    <r>
      <rPr>
        <sz val="11"/>
        <color rgb="FF000000"/>
        <rFont val="Calibri"/>
      </rPr>
      <t xml:space="preserve">
</t>
    </r>
    <r>
      <rPr>
        <sz val="11"/>
        <color rgb="FF000000"/>
        <rFont val="Calibri"/>
      </rPr>
      <t># grep -i ^password_pbkdf2 /boot/grub2/grub.cfg</t>
    </r>
    <r>
      <rPr>
        <sz val="11"/>
        <color rgb="FF000000"/>
        <rFont val="Calibri"/>
      </rPr>
      <t xml:space="preserve">
</t>
    </r>
    <r>
      <rPr>
        <sz val="11"/>
        <color rgb="FF000000"/>
        <rFont val="Calibri"/>
      </rPr>
      <t>If there is not output, this is a finding.</t>
    </r>
    <r>
      <rPr>
        <sz val="11"/>
        <color rgb="FF000000"/>
        <rFont val="Calibri"/>
      </rPr>
      <t xml:space="preserve">
</t>
    </r>
    <r>
      <rPr>
        <sz val="11"/>
        <color rgb="FF000000"/>
        <rFont val="Calibri"/>
      </rPr>
      <t>If the output does not begin with "password_pbkdf2 root", this is a finding.</t>
    </r>
  </si>
  <si>
    <t>V-256509</t>
  </si>
  <si>
    <r>
      <rPr>
        <sz val="11"/>
        <rFont val="Calibri"/>
      </rPr>
      <t>The Photon operating system must disable the loading of unnecessary kernel modules.</t>
    </r>
  </si>
  <si>
    <r>
      <rPr>
        <sz val="11"/>
        <color rgb="FF000000"/>
        <rFont val="Calibri"/>
      </rPr>
      <t>Navigate to and open:</t>
    </r>
    <r>
      <rPr>
        <sz val="11"/>
        <color rgb="FF000000"/>
        <rFont val="Calibri"/>
      </rPr>
      <t xml:space="preserve">
</t>
    </r>
    <r>
      <rPr>
        <sz val="11"/>
        <color rgb="FF000000"/>
        <rFont val="Calibri"/>
      </rPr>
      <t>/etc/modprobe.d/modprobe.conf</t>
    </r>
    <r>
      <rPr>
        <sz val="11"/>
        <color rgb="FF000000"/>
        <rFont val="Calibri"/>
      </rPr>
      <t xml:space="preserve">
</t>
    </r>
    <r>
      <rPr>
        <sz val="11"/>
        <color rgb="FF000000"/>
        <rFont val="Calibri"/>
      </rPr>
      <t>Set the contents as follows:</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install dccp_ipv4 /bin/false</t>
    </r>
    <r>
      <rPr>
        <sz val="11"/>
        <color rgb="FF000000"/>
        <rFont val="Calibri"/>
      </rPr>
      <t xml:space="preserve">
</t>
    </r>
    <r>
      <rPr>
        <sz val="11"/>
        <color rgb="FF000000"/>
        <rFont val="Calibri"/>
      </rPr>
      <t>install dccp_ipv6 /bin/false</t>
    </r>
    <r>
      <rPr>
        <sz val="11"/>
        <color rgb="FF000000"/>
        <rFont val="Calibri"/>
      </rPr>
      <t xml:space="preserve">
</t>
    </r>
    <r>
      <rPr>
        <sz val="11"/>
        <color rgb="FF000000"/>
        <rFont val="Calibri"/>
      </rPr>
      <t>install ipx /bin/false</t>
    </r>
    <r>
      <rPr>
        <sz val="11"/>
        <color rgb="FF000000"/>
        <rFont val="Calibri"/>
      </rPr>
      <t xml:space="preserve">
</t>
    </r>
    <r>
      <rPr>
        <sz val="11"/>
        <color rgb="FF000000"/>
        <rFont val="Calibri"/>
      </rPr>
      <t>install appletalk /bin/false</t>
    </r>
    <r>
      <rPr>
        <sz val="11"/>
        <color rgb="FF000000"/>
        <rFont val="Calibri"/>
      </rPr>
      <t xml:space="preserve">
</t>
    </r>
    <r>
      <rPr>
        <sz val="11"/>
        <color rgb="FF000000"/>
        <rFont val="Calibri"/>
      </rPr>
      <t>install decnet /bin/false</t>
    </r>
    <r>
      <rPr>
        <sz val="11"/>
        <color rgb="FF000000"/>
        <rFont val="Calibri"/>
      </rPr>
      <t xml:space="preserve">
</t>
    </r>
    <r>
      <rPr>
        <sz val="11"/>
        <color rgb="FF000000"/>
        <rFont val="Calibri"/>
      </rPr>
      <t>install rds /bin/false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install usb_storage /bin/false</t>
    </r>
    <r>
      <rPr>
        <sz val="11"/>
        <color rgb="FF000000"/>
        <rFont val="Calibri"/>
      </rPr>
      <t xml:space="preserve">
</t>
    </r>
    <r>
      <rPr>
        <sz val="11"/>
        <color rgb="FF000000"/>
        <rFont val="Calibri"/>
      </rPr>
      <t>install ieee1394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install freevxfs /bin/false</t>
    </r>
    <r>
      <rPr>
        <sz val="11"/>
        <color rgb="FF000000"/>
        <rFont val="Calibri"/>
      </rPr>
      <t xml:space="preserve">
</t>
    </r>
    <r>
      <rPr>
        <sz val="11"/>
        <color rgb="FF000000"/>
        <rFont val="Calibri"/>
      </rPr>
      <t>install jffs2 /bin/false</t>
    </r>
    <r>
      <rPr>
        <sz val="11"/>
        <color rgb="FF000000"/>
        <rFont val="Calibri"/>
      </rPr>
      <t xml:space="preserve">
</t>
    </r>
    <r>
      <rPr>
        <sz val="11"/>
        <color rgb="FF000000"/>
        <rFont val="Calibri"/>
      </rPr>
      <t>install hfs /bin/false</t>
    </r>
    <r>
      <rPr>
        <sz val="11"/>
        <color rgb="FF000000"/>
        <rFont val="Calibri"/>
      </rPr>
      <t xml:space="preserve">
</t>
    </r>
    <r>
      <rPr>
        <sz val="11"/>
        <color rgb="FF000000"/>
        <rFont val="Calibri"/>
      </rPr>
      <t>install hfsplus /bin/false</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install udf /bin/false</t>
    </r>
  </si>
  <si>
    <r>
      <rPr>
        <sz val="11"/>
        <color rgb="FF000000"/>
        <rFont val="Calibri"/>
      </rPr>
      <t>To support the requirements and principles of least functionality, the operating system must provide only essential capabilities and limit the use of modules, protocols, and/or services to only those required for the proper functioning of the product.</t>
    </r>
    <r>
      <rPr>
        <sz val="11"/>
        <color rgb="FF000000"/>
        <rFont val="Calibri"/>
      </rPr>
      <t xml:space="preserve">
</t>
    </r>
    <r>
      <rPr>
        <sz val="11"/>
        <color rgb="FF000000"/>
        <rFont val="Calibri"/>
      </rPr>
      <t>Satisfies: SRG-OS-000096-GPOS-00050, SRG-OS-000114-GPOS-00059</t>
    </r>
  </si>
  <si>
    <r>
      <rPr>
        <sz val="11"/>
        <color rgb="FF000000"/>
        <rFont val="Calibri"/>
      </rPr>
      <t>At the command line, run the following command:</t>
    </r>
    <r>
      <rPr>
        <sz val="11"/>
        <color rgb="FF000000"/>
        <rFont val="Calibri"/>
      </rPr>
      <t xml:space="preserve">
</t>
    </r>
    <r>
      <rPr>
        <sz val="11"/>
        <color rgb="FF000000"/>
        <rFont val="Calibri"/>
      </rPr>
      <t># modprobe --showconfig | grep "^install" | grep "/bin"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install dccp_ipv4 /bin/false</t>
    </r>
    <r>
      <rPr>
        <sz val="11"/>
        <color rgb="FF000000"/>
        <rFont val="Calibri"/>
      </rPr>
      <t xml:space="preserve">
</t>
    </r>
    <r>
      <rPr>
        <sz val="11"/>
        <color rgb="FF000000"/>
        <rFont val="Calibri"/>
      </rPr>
      <t>install dccp_ipv6 /bin/false</t>
    </r>
    <r>
      <rPr>
        <sz val="11"/>
        <color rgb="FF000000"/>
        <rFont val="Calibri"/>
      </rPr>
      <t xml:space="preserve">
</t>
    </r>
    <r>
      <rPr>
        <sz val="11"/>
        <color rgb="FF000000"/>
        <rFont val="Calibri"/>
      </rPr>
      <t>install ipx /bin/false</t>
    </r>
    <r>
      <rPr>
        <sz val="11"/>
        <color rgb="FF000000"/>
        <rFont val="Calibri"/>
      </rPr>
      <t xml:space="preserve">
</t>
    </r>
    <r>
      <rPr>
        <sz val="11"/>
        <color rgb="FF000000"/>
        <rFont val="Calibri"/>
      </rPr>
      <t>install appletalk /bin/false</t>
    </r>
    <r>
      <rPr>
        <sz val="11"/>
        <color rgb="FF000000"/>
        <rFont val="Calibri"/>
      </rPr>
      <t xml:space="preserve">
</t>
    </r>
    <r>
      <rPr>
        <sz val="11"/>
        <color rgb="FF000000"/>
        <rFont val="Calibri"/>
      </rPr>
      <t>install decnet /bin/false</t>
    </r>
    <r>
      <rPr>
        <sz val="11"/>
        <color rgb="FF000000"/>
        <rFont val="Calibri"/>
      </rPr>
      <t xml:space="preserve">
</t>
    </r>
    <r>
      <rPr>
        <sz val="11"/>
        <color rgb="FF000000"/>
        <rFont val="Calibri"/>
      </rPr>
      <t>install rds /bin/false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install usb_storage /bin/false</t>
    </r>
    <r>
      <rPr>
        <sz val="11"/>
        <color rgb="FF000000"/>
        <rFont val="Calibri"/>
      </rPr>
      <t xml:space="preserve">
</t>
    </r>
    <r>
      <rPr>
        <sz val="11"/>
        <color rgb="FF000000"/>
        <rFont val="Calibri"/>
      </rPr>
      <t>install ieee1394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install freevxfs /bin/false</t>
    </r>
    <r>
      <rPr>
        <sz val="11"/>
        <color rgb="FF000000"/>
        <rFont val="Calibri"/>
      </rPr>
      <t xml:space="preserve">
</t>
    </r>
    <r>
      <rPr>
        <sz val="11"/>
        <color rgb="FF000000"/>
        <rFont val="Calibri"/>
      </rPr>
      <t>install jffs2 /bin/false</t>
    </r>
    <r>
      <rPr>
        <sz val="11"/>
        <color rgb="FF000000"/>
        <rFont val="Calibri"/>
      </rPr>
      <t xml:space="preserve">
</t>
    </r>
    <r>
      <rPr>
        <sz val="11"/>
        <color rgb="FF000000"/>
        <rFont val="Calibri"/>
      </rPr>
      <t>install hfs /bin/false</t>
    </r>
    <r>
      <rPr>
        <sz val="11"/>
        <color rgb="FF000000"/>
        <rFont val="Calibri"/>
      </rPr>
      <t xml:space="preserve">
</t>
    </r>
    <r>
      <rPr>
        <sz val="11"/>
        <color rgb="FF000000"/>
        <rFont val="Calibri"/>
      </rPr>
      <t>install hfsplus /bin/false</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install udf /bin/false</t>
    </r>
    <r>
      <rPr>
        <sz val="11"/>
        <color rgb="FF000000"/>
        <rFont val="Calibri"/>
      </rPr>
      <t xml:space="preserve">
</t>
    </r>
    <r>
      <rPr>
        <sz val="11"/>
        <color rgb="FF000000"/>
        <rFont val="Calibri"/>
      </rPr>
      <t>The output may include other statements outside of the expected result.</t>
    </r>
    <r>
      <rPr>
        <sz val="11"/>
        <color rgb="FF000000"/>
        <rFont val="Calibri"/>
      </rPr>
      <t xml:space="preserve">
</t>
    </r>
    <r>
      <rPr>
        <sz val="11"/>
        <color rgb="FF000000"/>
        <rFont val="Calibri"/>
      </rPr>
      <t>If the output does not include at least every statement in the expected result, this is a finding.</t>
    </r>
  </si>
  <si>
    <t>V-256510</t>
  </si>
  <si>
    <r>
      <rPr>
        <sz val="11"/>
        <rFont val="Calibri"/>
      </rPr>
      <t>The Photon operating system must not have duplicate User IDs (UIDs).</t>
    </r>
  </si>
  <si>
    <r>
      <rPr>
        <sz val="11"/>
        <color rgb="FF000000"/>
        <rFont val="Calibri"/>
      </rPr>
      <t>Navigate to and open:</t>
    </r>
    <r>
      <rPr>
        <sz val="11"/>
        <color rgb="FF000000"/>
        <rFont val="Calibri"/>
      </rPr>
      <t xml:space="preserve">
</t>
    </r>
    <r>
      <rPr>
        <sz val="11"/>
        <color rgb="FF000000"/>
        <rFont val="Calibri"/>
      </rPr>
      <t>/etc/passwd</t>
    </r>
    <r>
      <rPr>
        <sz val="11"/>
        <color rgb="FF000000"/>
        <rFont val="Calibri"/>
      </rPr>
      <t xml:space="preserve">
</t>
    </r>
    <r>
      <rPr>
        <sz val="11"/>
        <color rgb="FF000000"/>
        <rFont val="Calibri"/>
      </rPr>
      <t>Configure each user account that has a duplicate UID with a unique UID.</t>
    </r>
  </si>
  <si>
    <r>
      <rPr>
        <sz val="11"/>
        <color rgb="FF000000"/>
        <rFont val="Calibri"/>
      </rPr>
      <t>To ensure accountability and prevent unauthenticated access, organizational users must be uniquely identified and authenticated to prevent potential misuse and provide for nonrepudiation.</t>
    </r>
  </si>
  <si>
    <r>
      <rPr>
        <sz val="11"/>
        <color rgb="FF000000"/>
        <rFont val="Calibri"/>
      </rPr>
      <t>At the command line, run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any lines are returned, this is a finding.</t>
    </r>
  </si>
  <si>
    <t>V-256511</t>
  </si>
  <si>
    <r>
      <rPr>
        <sz val="11"/>
        <rFont val="Calibri"/>
      </rPr>
      <t>The Photon operating system must disable new accounts immediately upon password expiration.</t>
    </r>
  </si>
  <si>
    <r>
      <rPr>
        <sz val="11"/>
        <color rgb="FF000000"/>
        <rFont val="Calibri"/>
      </rPr>
      <t>Navigate to and open:</t>
    </r>
    <r>
      <rPr>
        <sz val="11"/>
        <color rgb="FF000000"/>
        <rFont val="Calibri"/>
      </rPr>
      <t xml:space="preserve">
</t>
    </r>
    <r>
      <rPr>
        <sz val="11"/>
        <color rgb="FF000000"/>
        <rFont val="Calibri"/>
      </rPr>
      <t>/etc/default/useradd</t>
    </r>
    <r>
      <rPr>
        <sz val="11"/>
        <color rgb="FF000000"/>
        <rFont val="Calibri"/>
      </rPr>
      <t xml:space="preserve">
</t>
    </r>
    <r>
      <rPr>
        <sz val="11"/>
        <color rgb="FF000000"/>
        <rFont val="Calibri"/>
      </rPr>
      <t>Remove an existing "INACTIVE" line and add the following line:</t>
    </r>
    <r>
      <rPr>
        <sz val="11"/>
        <color rgb="FF000000"/>
        <rFont val="Calibri"/>
      </rPr>
      <t xml:space="preserve">
</t>
    </r>
    <r>
      <rPr>
        <sz val="11"/>
        <color rgb="FF000000"/>
        <rFont val="Calibri"/>
      </rPr>
      <t>INACTIVE=0</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</si>
  <si>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Disabling inactive accounts ensures accounts that may not have been responsibly removed are not available to attackers who may have compromised their credentials.</t>
    </r>
  </si>
  <si>
    <r>
      <rPr>
        <sz val="11"/>
        <color rgb="FF000000"/>
        <rFont val="Calibri"/>
      </rPr>
      <t>At the command line, run the following command:</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INACTIVE=0</t>
    </r>
    <r>
      <rPr>
        <sz val="11"/>
        <color rgb="FF000000"/>
        <rFont val="Calibri"/>
      </rPr>
      <t xml:space="preserve">
</t>
    </r>
    <r>
      <rPr>
        <sz val="11"/>
        <color rgb="FF000000"/>
        <rFont val="Calibri"/>
      </rPr>
      <t>If the output does not match the expected result, this is a finding.</t>
    </r>
  </si>
  <si>
    <t>V-256512</t>
  </si>
  <si>
    <r>
      <rPr>
        <sz val="11"/>
        <rFont val="Calibri"/>
      </rPr>
      <t>The Photon operating system must use Transmission Control Protocol (TCP) syncookies.</t>
    </r>
  </si>
  <si>
    <r>
      <rPr>
        <sz val="11"/>
        <color rgb="FF000000"/>
        <rFont val="Calibri"/>
      </rPr>
      <t>At the command line, run the following commands:</t>
    </r>
    <r>
      <rPr>
        <sz val="11"/>
        <color rgb="FF000000"/>
        <rFont val="Calibri"/>
      </rPr>
      <t xml:space="preserve">
</t>
    </r>
    <r>
      <rPr>
        <sz val="11"/>
        <color rgb="FF000000"/>
        <rFont val="Calibri"/>
      </rPr>
      <t># sed -i -e "/^net.ipv4.tcp_syncookies/d" /etc/sysctl.conf</t>
    </r>
    <r>
      <rPr>
        <sz val="11"/>
        <color rgb="FF000000"/>
        <rFont val="Calibri"/>
      </rPr>
      <t xml:space="preserve">
</t>
    </r>
    <r>
      <rPr>
        <sz val="11"/>
        <color rgb="FF000000"/>
        <rFont val="Calibri"/>
      </rPr>
      <t># echo net.ipv4.tcp_syncookies=1&gt;&gt;/etc/sysctl.conf</t>
    </r>
    <r>
      <rPr>
        <sz val="11"/>
        <color rgb="FF000000"/>
        <rFont val="Calibri"/>
      </rPr>
      <t xml:space="preserve">
</t>
    </r>
    <r>
      <rPr>
        <sz val="11"/>
        <color rgb="FF000000"/>
        <rFont val="Calibri"/>
      </rPr>
      <t># /sbin/sysctl --load</t>
    </r>
  </si>
  <si>
    <r>
      <rPr>
        <sz val="11"/>
        <color rgb="FF000000"/>
        <rFont val="Calibri"/>
      </rPr>
      <t>A TCP SYN flood attack can cause a denial of service by filling a system's TCP connection table with connections in the SYN_RCVD state. Syncookies can be used to track a connection when a subsequent ACK is received, verifying the initiator is attempting a valid connection and is not a flood source. This feature is activated when a flood condition is detected and enables the system to continue servicing valid connection requests.</t>
    </r>
    <r>
      <rPr>
        <sz val="11"/>
        <color rgb="FF000000"/>
        <rFont val="Calibri"/>
      </rPr>
      <t xml:space="preserve">
</t>
    </r>
    <r>
      <rPr>
        <sz val="11"/>
        <color rgb="FF000000"/>
        <rFont val="Calibri"/>
      </rPr>
      <t>Satisfies: SRG-OS-000142-GPOS-00071, SRG-OS-000420-GPOS-00186</t>
    </r>
  </si>
  <si>
    <r>
      <rPr>
        <sz val="11"/>
        <color rgb="FF000000"/>
        <rFont val="Calibri"/>
      </rPr>
      <t>At the command line, run the following command:</t>
    </r>
    <r>
      <rPr>
        <sz val="11"/>
        <color rgb="FF000000"/>
        <rFont val="Calibri"/>
      </rPr>
      <t xml:space="preserve">
</t>
    </r>
    <r>
      <rPr>
        <sz val="11"/>
        <color rgb="FF000000"/>
        <rFont val="Calibri"/>
      </rPr>
      <t># /sbin/sysctl -a --pattern tcp_syncookies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output does not match the expected result, this is a finding.</t>
    </r>
  </si>
  <si>
    <t>V-256513</t>
  </si>
  <si>
    <r>
      <rPr>
        <sz val="11"/>
        <rFont val="Calibri"/>
      </rPr>
      <t>The Photon operating system must configure sshd to disconnect idle Secure Shell (SSH) sessions.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</si>
  <si>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"ClientAliveInterval" line is uncommented and set to the following:</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</si>
  <si>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Terminating an idle session within a short time period reduces the window of opportunity for unauthorized personnel to take control of a management session enabled on a console or console port that has been left unattended.</t>
    </r>
  </si>
  <si>
    <r>
      <rPr>
        <sz val="11"/>
        <color rgb="FF000000"/>
        <rFont val="Calibri"/>
      </rPr>
      <t>At the command line, run the following command:</t>
    </r>
    <r>
      <rPr>
        <sz val="11"/>
        <color rgb="FF000000"/>
        <rFont val="Calibri"/>
      </rPr>
      <t xml:space="preserve">
</t>
    </r>
    <r>
      <rPr>
        <sz val="11"/>
        <color rgb="FF000000"/>
        <rFont val="Calibri"/>
      </rPr>
      <t># sshd -T|&amp;grep -i ClientAliveInterval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If the output does not match the expected result, this is a finding.</t>
    </r>
  </si>
  <si>
    <t>V-256514</t>
  </si>
  <si>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"ClientAliveCountMax" line is uncommented and set to the following:</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</si>
  <si>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At the command line, run the following command:</t>
    </r>
    <r>
      <rPr>
        <sz val="11"/>
        <color rgb="FF000000"/>
        <rFont val="Calibri"/>
      </rPr>
      <t xml:space="preserve">
</t>
    </r>
    <r>
      <rPr>
        <sz val="11"/>
        <color rgb="FF000000"/>
        <rFont val="Calibri"/>
      </rPr>
      <t># sshd -T|&amp;grep -i ClientAliveCountMax</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the output does not match the expected result, this is a finding.</t>
    </r>
  </si>
  <si>
    <t>V-256515</t>
  </si>
  <si>
    <r>
      <rPr>
        <sz val="11"/>
        <rFont val="Calibri"/>
      </rPr>
      <t xml:space="preserve">The Photon operating system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</si>
  <si>
    <r>
      <rPr>
        <sz val="11"/>
        <color rgb="FF000000"/>
        <rFont val="Calibri"/>
      </rPr>
      <t>At the command line, run the following command:</t>
    </r>
    <r>
      <rPr>
        <sz val="11"/>
        <color rgb="FF000000"/>
        <rFont val="Calibri"/>
      </rPr>
      <t xml:space="preserve">
</t>
    </r>
    <r>
      <rPr>
        <sz val="11"/>
        <color rgb="FF000000"/>
        <rFont val="Calibri"/>
      </rPr>
      <t># chown root:root /var/log</t>
    </r>
  </si>
  <si>
    <r>
      <rPr>
        <sz val="11"/>
        <color rgb="FF000000"/>
        <rFont val="Calibri"/>
      </rPr>
      <t>Only authorized personnel should be aware of errors and the details of the errors. Error messages are an indicator of an organization's operational state and can provide sensitive information to an unprivileged attacker.</t>
    </r>
  </si>
  <si>
    <r>
      <rPr>
        <sz val="11"/>
        <color rgb="FF000000"/>
        <rFont val="Calibri"/>
      </rPr>
      <t>At the command line, run the following command:</t>
    </r>
    <r>
      <rPr>
        <sz val="11"/>
        <color rgb="FF000000"/>
        <rFont val="Calibri"/>
      </rPr>
      <t xml:space="preserve">
</t>
    </r>
    <r>
      <rPr>
        <sz val="11"/>
        <color rgb="FF000000"/>
        <rFont val="Calibri"/>
      </rPr>
      <t xml:space="preserve"># stat -c "%n is owned by %U and group owned by %G" /var/log </t>
    </r>
    <r>
      <rPr>
        <sz val="11"/>
        <color rgb="FF000000"/>
        <rFont val="Calibri"/>
      </rPr>
      <t xml:space="preserve">
</t>
    </r>
    <r>
      <rPr>
        <sz val="11"/>
        <color rgb="FF000000"/>
        <rFont val="Calibri"/>
      </rPr>
      <t>If the "/var/log directory" is not owned by root, this is a finding.</t>
    </r>
  </si>
  <si>
    <t>V-256516</t>
  </si>
  <si>
    <r>
      <rPr>
        <sz val="11"/>
        <rFont val="Calibri"/>
      </rPr>
      <t>The Photon operating system messages file must have the correct ownership and file permissions.</t>
    </r>
  </si>
  <si>
    <r>
      <rPr>
        <sz val="11"/>
        <color rgb="FF000000"/>
        <rFont val="Calibri"/>
      </rPr>
      <t>At the command line, run the following commands:</t>
    </r>
    <r>
      <rPr>
        <sz val="11"/>
        <color rgb="FF000000"/>
        <rFont val="Calibri"/>
      </rPr>
      <t xml:space="preserve">
</t>
    </r>
    <r>
      <rPr>
        <sz val="11"/>
        <color rgb="FF000000"/>
        <rFont val="Calibri"/>
      </rPr>
      <t># chown root:root /var/log/messages</t>
    </r>
    <r>
      <rPr>
        <sz val="11"/>
        <color rgb="FF000000"/>
        <rFont val="Calibri"/>
      </rPr>
      <t xml:space="preserve">
</t>
    </r>
    <r>
      <rPr>
        <sz val="11"/>
        <color rgb="FF000000"/>
        <rFont val="Calibri"/>
      </rPr>
      <t># chmod 0640 /var/log/messages</t>
    </r>
  </si>
  <si>
    <r>
      <rPr>
        <sz val="11"/>
        <color rgb="FF000000"/>
        <rFont val="Calibri"/>
      </rPr>
      <t>At the command line, run the following command:</t>
    </r>
    <r>
      <rPr>
        <sz val="11"/>
        <color rgb="FF000000"/>
        <rFont val="Calibri"/>
      </rPr>
      <t xml:space="preserve">
</t>
    </r>
    <r>
      <rPr>
        <sz val="11"/>
        <color rgb="FF000000"/>
        <rFont val="Calibri"/>
      </rPr>
      <t># stat -c "%n is owned by %U and group owned by %G with %a permissions" /var/log/messages</t>
    </r>
    <r>
      <rPr>
        <sz val="11"/>
        <color rgb="FF000000"/>
        <rFont val="Calibri"/>
      </rPr>
      <t xml:space="preserve">
</t>
    </r>
    <r>
      <rPr>
        <sz val="11"/>
        <color rgb="FF000000"/>
        <rFont val="Calibri"/>
      </rPr>
      <t>If the "/var/log/messages" directory is not owned by root or not group owned by root, or the file permissions are more permission than "640", this is a finding.</t>
    </r>
  </si>
  <si>
    <t>V-256517</t>
  </si>
  <si>
    <r>
      <rPr>
        <sz val="11"/>
        <rFont val="Calibri"/>
      </rPr>
      <t>The Photon operating system must audit all account modifications.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</si>
  <si>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</si>
  <si>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t>
    </r>
  </si>
  <si>
    <r>
      <rPr>
        <sz val="11"/>
        <color rgb="FF000000"/>
        <rFont val="Calibri"/>
      </rPr>
      <t>At the command line, run the following command:</t>
    </r>
    <r>
      <rPr>
        <sz val="11"/>
        <color rgb="FF000000"/>
        <rFont val="Calibri"/>
      </rPr>
      <t xml:space="preserve">
</t>
    </r>
    <r>
      <rPr>
        <sz val="11"/>
        <color rgb="FF000000"/>
        <rFont val="Calibri"/>
      </rPr>
      <t># auditctl -l | grep -E "(usermod|groupmod)"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</si>
  <si>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V-256518</t>
  </si>
  <si>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/etc/gshadow -p wa -k gshadow</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</si>
  <si>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t>
    </r>
    <r>
      <rPr>
        <sz val="11"/>
        <color rgb="FF000000"/>
        <rFont val="Calibri"/>
      </rPr>
      <t xml:space="preserve">
</t>
    </r>
    <r>
      <rPr>
        <sz val="11"/>
        <color rgb="FF000000"/>
        <rFont val="Calibri"/>
      </rPr>
      <t>Satisfies: SRG-OS-000239-GPOS-00089, SRG-OS-000303-GPOS-00120</t>
    </r>
  </si>
  <si>
    <r>
      <rPr>
        <sz val="11"/>
        <color rgb="FF000000"/>
        <rFont val="Calibri"/>
      </rPr>
      <t>At the command line, run the following command:</t>
    </r>
    <r>
      <rPr>
        <sz val="11"/>
        <color rgb="FF000000"/>
        <rFont val="Calibri"/>
      </rPr>
      <t xml:space="preserve">
</t>
    </r>
    <r>
      <rPr>
        <sz val="11"/>
        <color rgb="FF000000"/>
        <rFont val="Calibri"/>
      </rPr>
      <t># auditctl -l | grep -E "(/etc/passwd|/etc/shadow|/etc/group|/etc/gshadow)"</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/etc/gshadow -p wa -k gshadow</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</si>
  <si>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V-256519</t>
  </si>
  <si>
    <r>
      <rPr>
        <sz val="11"/>
        <rFont val="Calibri"/>
      </rPr>
      <t>The Photon operating system must audit all account disabling actions.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</si>
  <si>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</si>
  <si>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When operating system accounts are disabled, user accessibility is affected. Accounts are used for identifying individual users or operating system processes. To detect and respond to events affecting user accessibility and system processing, operating systems must audit account disabling actions.</t>
    </r>
  </si>
  <si>
    <r>
      <rPr>
        <sz val="11"/>
        <color rgb="FF000000"/>
        <rFont val="Calibri"/>
      </rPr>
      <t>At the command line,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auditctl -l | grep "w /usr/bin/passwd"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Expected result: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 /usr/bin/passwd -p x -k 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</si>
  <si>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V-256520</t>
  </si>
  <si>
    <r>
      <rPr>
        <sz val="11"/>
        <rFont val="Calibri"/>
      </rPr>
      <t>The Photon operating system must audit all account removal actions.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</si>
  <si>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At the command line, run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</si>
  <si>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When operating system accounts are removed, user accessibility is affected. Accounts are used for identifying individual users or operating system processes. To detect and respond to events affecting user accessibility and system processing, operating systems must audit account removal actions.</t>
    </r>
  </si>
  <si>
    <r>
      <rPr>
        <sz val="11"/>
        <color rgb="FF000000"/>
        <rFont val="Calibri"/>
      </rPr>
      <t>At the command line, run the following command:</t>
    </r>
    <r>
      <rPr>
        <sz val="11"/>
        <color rgb="FF000000"/>
        <rFont val="Calibri"/>
      </rPr>
      <t xml:space="preserve">
</t>
    </r>
    <r>
      <rPr>
        <sz val="11"/>
        <color rgb="FF000000"/>
        <rFont val="Calibri"/>
      </rPr>
      <t># auditctl -l | grep -E "(userdel|groupdel)"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in control PHTN-30-000013.</t>
    </r>
  </si>
  <si>
    <t>V-256521</t>
  </si>
  <si>
    <r>
      <rPr>
        <sz val="11"/>
        <rFont val="Calibri"/>
      </rPr>
      <t>The Photon operating system must initiate auditing as part of the boot process.</t>
    </r>
  </si>
  <si>
    <r>
      <rPr>
        <sz val="11"/>
        <color rgb="FF000000"/>
        <rFont val="Calibri"/>
      </rPr>
      <t>Navigate to and open:</t>
    </r>
    <r>
      <rPr>
        <sz val="11"/>
        <color rgb="FF000000"/>
        <rFont val="Calibri"/>
      </rPr>
      <t xml:space="preserve">
</t>
    </r>
    <r>
      <rPr>
        <sz val="11"/>
        <color rgb="FF000000"/>
        <rFont val="Calibri"/>
      </rPr>
      <t>/boot/grub2/grub.cfg</t>
    </r>
    <r>
      <rPr>
        <sz val="11"/>
        <color rgb="FF000000"/>
        <rFont val="Calibri"/>
      </rPr>
      <t xml:space="preserve">
</t>
    </r>
    <r>
      <rPr>
        <sz val="11"/>
        <color rgb="FF000000"/>
        <rFont val="Calibri"/>
      </rPr>
      <t>Locate the boot command line arguments. An example follows:</t>
    </r>
    <r>
      <rPr>
        <sz val="11"/>
        <color rgb="FF000000"/>
        <rFont val="Calibri"/>
      </rPr>
      <t xml:space="preserve">
</t>
    </r>
    <r>
      <rPr>
        <sz val="11"/>
        <color rgb="FF000000"/>
        <rFont val="Calibri"/>
      </rPr>
      <t>linux /$photon_linux root=$rootpartition $photon_cmdline $systemd_cmdline</t>
    </r>
    <r>
      <rPr>
        <sz val="11"/>
        <color rgb="FF000000"/>
        <rFont val="Calibri"/>
      </rPr>
      <t xml:space="preserve">
</t>
    </r>
    <r>
      <rPr>
        <sz val="11"/>
        <color rgb="FF000000"/>
        <rFont val="Calibri"/>
      </rPr>
      <t>Add "audit=1" to the end of the line so it reads as follows:</t>
    </r>
    <r>
      <rPr>
        <sz val="11"/>
        <color rgb="FF000000"/>
        <rFont val="Calibri"/>
      </rPr>
      <t xml:space="preserve">
</t>
    </r>
    <r>
      <rPr>
        <sz val="11"/>
        <color rgb="FF000000"/>
        <rFont val="Calibri"/>
      </rPr>
      <t>linux /$photon_linux root=$rootpartition $photon_cmdline $systemd_cmdline audit=1</t>
    </r>
    <r>
      <rPr>
        <sz val="11"/>
        <color rgb="FF000000"/>
        <rFont val="Calibri"/>
      </rPr>
      <t xml:space="preserve">
</t>
    </r>
    <r>
      <rPr>
        <sz val="11"/>
        <color rgb="FF000000"/>
        <rFont val="Calibri"/>
      </rPr>
      <t>Note: Do not copy/paste in this example argument line. This may change in future releases. Find the similar line and append "audit=1" to it.</t>
    </r>
    <r>
      <rPr>
        <sz val="11"/>
        <color rgb="FF000000"/>
        <rFont val="Calibri"/>
      </rPr>
      <t xml:space="preserve">
</t>
    </r>
    <r>
      <rPr>
        <sz val="11"/>
        <color rgb="FF000000"/>
        <rFont val="Calibri"/>
      </rPr>
      <t>Reboot the system for the change to take effect.</t>
    </r>
  </si>
  <si>
    <r>
      <rPr>
        <sz val="11"/>
        <color rgb="FF000000"/>
        <rFont val="Calibri"/>
      </rPr>
      <t>Each process on the system carries an "auditable" flag, which indicates whether its activities can be audited. Although auditd takes care of enabling this for all processes that launch after it starts, adding the kernel argument ensures the flag is set at boot for every process on the system. This includes processes created before auditd starts.</t>
    </r>
  </si>
  <si>
    <r>
      <rPr>
        <sz val="11"/>
        <color rgb="FF000000"/>
        <rFont val="Calibri"/>
      </rPr>
      <t>At the command line, run the following command:</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If no results are returned, this is a finding.</t>
    </r>
  </si>
  <si>
    <t>V-256522</t>
  </si>
  <si>
    <r>
      <rPr>
        <sz val="11"/>
        <rFont val="Calibri"/>
      </rPr>
      <t>The Photon operating system audit files and directories must have correct permissions.</t>
    </r>
  </si>
  <si>
    <r>
      <rPr>
        <sz val="11"/>
        <color rgb="FF000000"/>
        <rFont val="Calibri"/>
      </rPr>
      <t>At the command line, run the following command:</t>
    </r>
    <r>
      <rPr>
        <sz val="11"/>
        <color rgb="FF000000"/>
        <rFont val="Calibri"/>
      </rPr>
      <t xml:space="preserve">
</t>
    </r>
    <r>
      <rPr>
        <sz val="11"/>
        <color rgb="FF000000"/>
        <rFont val="Calibri"/>
      </rPr>
      <t># chown root:root /etc/audit/auditd.conf</t>
    </r>
  </si>
  <si>
    <r>
      <rPr>
        <sz val="11"/>
        <color rgb="FF000000"/>
        <rFont val="Calibri"/>
      </rPr>
      <t>Protecting audit information includes identifying and protecting the tools used to view and manipulate log data. Therefore, protecting audit tools is necessary to prevent unauthorized operations on audit information.</t>
    </r>
  </si>
  <si>
    <r>
      <rPr>
        <sz val="11"/>
        <color rgb="FF000000"/>
        <rFont val="Calibri"/>
      </rPr>
      <t>At the command line, run the following command:</t>
    </r>
    <r>
      <rPr>
        <sz val="11"/>
        <color rgb="FF000000"/>
        <rFont val="Calibri"/>
      </rPr>
      <t xml:space="preserve">
</t>
    </r>
    <r>
      <rPr>
        <sz val="11"/>
        <color rgb="FF000000"/>
        <rFont val="Calibri"/>
      </rPr>
      <t># stat -c "%n is owned by %U and group owned by %G" /etc/audit/auditd.conf</t>
    </r>
    <r>
      <rPr>
        <sz val="11"/>
        <color rgb="FF000000"/>
        <rFont val="Calibri"/>
      </rPr>
      <t xml:space="preserve">
</t>
    </r>
    <r>
      <rPr>
        <sz val="11"/>
        <color rgb="FF000000"/>
        <rFont val="Calibri"/>
      </rPr>
      <t>If "auditd.conf" is not owned by root and group owned by root, this is a finding.</t>
    </r>
  </si>
  <si>
    <t>V-256523</t>
  </si>
  <si>
    <r>
      <rPr>
        <sz val="11"/>
        <rFont val="Calibri"/>
      </rPr>
      <t>The Photon operating system must protect audit tools from unauthorized modification and deletion.</t>
    </r>
  </si>
  <si>
    <r>
      <rPr>
        <sz val="11"/>
        <color rgb="FF000000"/>
        <rFont val="Calibri"/>
      </rPr>
      <t>At the command line, run the following command for each file returned for user and group ownership:</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At the command line, run the following command for each file returned for file permissions:</t>
    </r>
    <r>
      <rPr>
        <sz val="11"/>
        <color rgb="FF000000"/>
        <rFont val="Calibri"/>
      </rPr>
      <t xml:space="preserve">
</t>
    </r>
    <r>
      <rPr>
        <sz val="11"/>
        <color rgb="FF000000"/>
        <rFont val="Calibri"/>
      </rPr>
      <t># chmod 750 &lt;file&gt;</t>
    </r>
  </si>
  <si>
    <r>
      <rPr>
        <sz val="11"/>
        <color rgb="FF000000"/>
        <rFont val="Calibri"/>
      </rPr>
      <t>Protecting audit information includes identifying and protecting the tools used to view and manipulate log data. Therefore, protecting audit tools is necessary to prevent unauthorized operations on audit information.</t>
    </r>
    <r>
      <rPr>
        <sz val="11"/>
        <color rgb="FF000000"/>
        <rFont val="Calibri"/>
      </rPr>
      <t xml:space="preserve">
</t>
    </r>
    <r>
      <rPr>
        <sz val="11"/>
        <color rgb="FF000000"/>
        <rFont val="Calibri"/>
      </rPr>
      <t>Satisfies: SRG-OS-000257-GPOS-00098, SRG-OS-000258-GPOS-00099</t>
    </r>
  </si>
  <si>
    <r>
      <rPr>
        <sz val="11"/>
        <color rgb="FF000000"/>
        <rFont val="Calibri"/>
      </rPr>
      <t>At the command line, run the following command:</t>
    </r>
    <r>
      <rPr>
        <sz val="11"/>
        <color rgb="FF000000"/>
        <rFont val="Calibri"/>
      </rPr>
      <t xml:space="preserve">
</t>
    </r>
    <r>
      <rPr>
        <sz val="11"/>
        <color rgb="FF000000"/>
        <rFont val="Calibri"/>
      </rPr>
      <t># stat -c "%n is owned by %U and group owned by %G and permissions are %a" /usr/sbin/auditctl /usr/sbin/auditd /usr/sbin/aureport /usr/sbin/ausearch /usr/sbin/autrace</t>
    </r>
    <r>
      <rPr>
        <sz val="11"/>
        <color rgb="FF000000"/>
        <rFont val="Calibri"/>
      </rPr>
      <t xml:space="preserve">
</t>
    </r>
    <r>
      <rPr>
        <sz val="11"/>
        <color rgb="FF000000"/>
        <rFont val="Calibri"/>
      </rPr>
      <t>If any file is not owned by root or group-owned by root or permissions are more permissive than "750", this is a finding.</t>
    </r>
  </si>
  <si>
    <t>V-256524</t>
  </si>
  <si>
    <r>
      <rPr>
        <sz val="11"/>
        <rFont val="Calibri"/>
      </rPr>
      <t>The Photon operating system must enforce password complexity by requiring that at least one special character be used.</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</si>
  <si>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"ocredit=.."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ocredit= &lt;= -1, this is a finding.</t>
    </r>
  </si>
  <si>
    <t>V-256525</t>
  </si>
  <si>
    <r>
      <rPr>
        <sz val="11"/>
        <rFont val="Calibri"/>
      </rPr>
      <t>The Photon operating system package files must not be modified.</t>
    </r>
  </si>
  <si>
    <r>
      <rPr>
        <sz val="11"/>
        <color rgb="FF000000"/>
        <rFont val="Calibri"/>
      </rPr>
      <t>If the audit system binaries have been altered, the system must be taken offline and the information system security manager (ISSM) notified immediately.</t>
    </r>
    <r>
      <rPr>
        <sz val="11"/>
        <color rgb="FF000000"/>
        <rFont val="Calibri"/>
      </rPr>
      <t xml:space="preserve">
</t>
    </r>
    <r>
      <rPr>
        <sz val="11"/>
        <color rgb="FF000000"/>
        <rFont val="Calibri"/>
      </rPr>
      <t>Reinstalling the audit tools is not supported. The appliance should be restored from a backup or redeployed once the root cause is remediated.</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</si>
  <si>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Without confidence in the integrity of the auditing system and tools, the information it provides cannot be trusted.</t>
    </r>
  </si>
  <si>
    <r>
      <rPr>
        <sz val="11"/>
        <color rgb="FF000000"/>
        <rFont val="Calibri"/>
      </rPr>
      <t>Use the verification capability of rpm to check the MD5 hashes of the audit files on disk versus the expected ones from the installation package.</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rpm -V audit | grep "^..5" | grep -v "^...........c"</t>
    </r>
    <r>
      <rPr>
        <sz val="11"/>
        <color rgb="FF000000"/>
        <rFont val="Calibri"/>
      </rPr>
      <t xml:space="preserve">
</t>
    </r>
    <r>
      <rPr>
        <sz val="11"/>
        <color rgb="FF000000"/>
        <rFont val="Calibri"/>
      </rPr>
      <t>If there is any output, this is a finding.</t>
    </r>
  </si>
  <si>
    <t>V-256526</t>
  </si>
  <si>
    <r>
      <rPr>
        <sz val="11"/>
        <rFont val="Calibri"/>
      </rPr>
      <t>The Photon operating system must audit the execution of privileged functions.</t>
    </r>
  </si>
  <si>
    <r>
      <rPr>
        <sz val="11"/>
        <color rgb="FF000000"/>
        <rFont val="Calibri"/>
      </rPr>
      <t>At the command line, run the following command to obtain a list of setuid files:</t>
    </r>
    <r>
      <rPr>
        <sz val="11"/>
        <color rgb="FF000000"/>
        <rFont val="Calibri"/>
      </rPr>
      <t xml:space="preserve">
</t>
    </r>
    <r>
      <rPr>
        <sz val="11"/>
        <color rgb="FF000000"/>
        <rFont val="Calibri"/>
      </rPr>
      <t># find / -xdev -perm -4000 -type f -o -perm -2000 -type f | sort</t>
    </r>
    <r>
      <rPr>
        <sz val="11"/>
        <color rgb="FF000000"/>
        <rFont val="Calibri"/>
      </rPr>
      <t xml:space="preserve">
</t>
    </r>
    <r>
      <rPr>
        <sz val="11"/>
        <color rgb="FF000000"/>
        <rFont val="Calibri"/>
      </rPr>
      <t>Execute the following for each setuid file found in the first command that does not have a corresponding line in the audit rules:</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-a always,exit -F path=&lt;setuid_path&gt; -F perm=x -F auid&gt;=1000 -F auid!=4294967295 -F key=privileged</t>
    </r>
    <r>
      <rPr>
        <sz val="11"/>
        <color rgb="FF000000"/>
        <rFont val="Calibri"/>
      </rPr>
      <t xml:space="preserve">
</t>
    </r>
    <r>
      <rPr>
        <sz val="11"/>
        <color rgb="FF000000"/>
        <rFont val="Calibri"/>
      </rPr>
      <t>Execute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</si>
  <si>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SRG-OS-000327-GPOS-00127, SRG-OS-000471-GPOS-00215</t>
    </r>
  </si>
  <si>
    <r>
      <rPr>
        <sz val="11"/>
        <color rgb="FF000000"/>
        <rFont val="Calibri"/>
      </rPr>
      <t>At the command line, run the following command to obtain a list of setuid files:</t>
    </r>
    <r>
      <rPr>
        <sz val="11"/>
        <color rgb="FF000000"/>
        <rFont val="Calibri"/>
      </rPr>
      <t xml:space="preserve">
</t>
    </r>
    <r>
      <rPr>
        <sz val="11"/>
        <color rgb="FF000000"/>
        <rFont val="Calibri"/>
      </rPr>
      <t># find / -xdev -path /var/lib/containerd -prune -o \( -perm -4000 -type f -o -perm -2000 \) -type f -print | sort</t>
    </r>
    <r>
      <rPr>
        <sz val="11"/>
        <color rgb="FF000000"/>
        <rFont val="Calibri"/>
      </rPr>
      <t xml:space="preserve">
</t>
    </r>
    <r>
      <rPr>
        <sz val="11"/>
        <color rgb="FF000000"/>
        <rFont val="Calibri"/>
      </rPr>
      <t>Run the following command for each setuid file found in the first command:</t>
    </r>
    <r>
      <rPr>
        <sz val="11"/>
        <color rgb="FF000000"/>
        <rFont val="Calibri"/>
      </rPr>
      <t xml:space="preserve">
</t>
    </r>
    <r>
      <rPr>
        <sz val="11"/>
        <color rgb="FF000000"/>
        <rFont val="Calibri"/>
      </rPr>
      <t xml:space="preserve"># auditctl -l | grep &lt;setuid_path&gt; </t>
    </r>
    <r>
      <rPr>
        <sz val="11"/>
        <color rgb="FF000000"/>
        <rFont val="Calibri"/>
      </rPr>
      <t xml:space="preserve">
</t>
    </r>
    <r>
      <rPr>
        <sz val="11"/>
        <color rgb="FF000000"/>
        <rFont val="Calibri"/>
      </rPr>
      <t>Replace &lt;setuid_path&gt; with each path found in the first command.</t>
    </r>
    <r>
      <rPr>
        <sz val="11"/>
        <color rgb="FF000000"/>
        <rFont val="Calibri"/>
      </rPr>
      <t xml:space="preserve">
</t>
    </r>
    <r>
      <rPr>
        <sz val="11"/>
        <color rgb="FF000000"/>
        <rFont val="Calibri"/>
      </rPr>
      <t xml:space="preserve">If each &lt;setuid_path&gt; does not have a corresponding line in the audit rules, this is a finding. </t>
    </r>
    <r>
      <rPr>
        <sz val="11"/>
        <color rgb="FF000000"/>
        <rFont val="Calibri"/>
      </rPr>
      <t xml:space="preserve">
</t>
    </r>
    <r>
      <rPr>
        <sz val="11"/>
        <color rgb="FF000000"/>
        <rFont val="Calibri"/>
      </rPr>
      <t>A typical corresponding line will look like the following:</t>
    </r>
    <r>
      <rPr>
        <sz val="11"/>
        <color rgb="FF000000"/>
        <rFont val="Calibri"/>
      </rPr>
      <t xml:space="preserve">
</t>
    </r>
    <r>
      <rPr>
        <sz val="11"/>
        <color rgb="FF000000"/>
        <rFont val="Calibri"/>
      </rPr>
      <t>-a always,exit -S all -F path=&lt;setuid_path&gt; -F perm=x -F auid&gt;=1000 -F auid!=-1 -F key=privileged</t>
    </r>
    <r>
      <rPr>
        <sz val="11"/>
        <color rgb="FF000000"/>
        <rFont val="Calibri"/>
      </rPr>
      <t xml:space="preserve">
</t>
    </r>
    <r>
      <rPr>
        <sz val="11"/>
        <color rgb="FF000000"/>
        <rFont val="Calibri"/>
      </rPr>
      <t>Note: The auid!= parameter may display as 4294967295 or -1, which are equivalent.</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</si>
  <si>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V-256527</t>
  </si>
  <si>
    <r>
      <rPr>
        <sz val="11"/>
        <rFont val="Calibri"/>
      </rPr>
      <t>The Photon operating system must configure auditd to keep five rotated log files.</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</si>
  <si>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Add or change the "num_logs" line as follows:</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At the command line, run the following commands:</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</si>
  <si>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Audit logs are most useful when accessible by date, rather than size. This can be accomplished through a combination of an audit log rotation cron job, setting a reasonable number of logs to keep, and configuring auditd to not rotate the logs on its own. This ensures audit logs are accessible to the information system security officer (ISSO) in the event of a central log processing failure.</t>
    </r>
  </si>
  <si>
    <r>
      <rPr>
        <sz val="11"/>
        <color rgb="FF000000"/>
        <rFont val="Calibri"/>
      </rPr>
      <t>At the command line, run the following command:</t>
    </r>
    <r>
      <rPr>
        <sz val="11"/>
        <color rgb="FF000000"/>
        <rFont val="Calibri"/>
      </rPr>
      <t xml:space="preserve">
</t>
    </r>
    <r>
      <rPr>
        <sz val="11"/>
        <color rgb="FF000000"/>
        <rFont val="Calibri"/>
      </rPr>
      <t># grep "^num_logs"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If the output of the command does not match the expected result, this is a finding.</t>
    </r>
  </si>
  <si>
    <t>V-256528</t>
  </si>
  <si>
    <r>
      <rPr>
        <sz val="11"/>
        <rFont val="Calibri"/>
      </rPr>
      <t>The Photon operating system must configure auditd to keep logging in the event max log file size is reached.</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</si>
  <si>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Add or change the "max_log_file_action" line as follows:</t>
    </r>
    <r>
      <rPr>
        <sz val="11"/>
        <color rgb="FF000000"/>
        <rFont val="Calibri"/>
      </rPr>
      <t xml:space="preserve">
</t>
    </r>
    <r>
      <rPr>
        <sz val="11"/>
        <color rgb="FF000000"/>
        <rFont val="Calibri"/>
      </rPr>
      <t>max_log_file_action = IGNORE</t>
    </r>
    <r>
      <rPr>
        <sz val="11"/>
        <color rgb="FF000000"/>
        <rFont val="Calibri"/>
      </rPr>
      <t xml:space="preserve">
</t>
    </r>
    <r>
      <rPr>
        <sz val="11"/>
        <color rgb="FF000000"/>
        <rFont val="Calibri"/>
      </rPr>
      <t>Note: This can also be set to "ROTATE" if another tool is not used to rotate auditd logs.</t>
    </r>
    <r>
      <rPr>
        <sz val="11"/>
        <color rgb="FF000000"/>
        <rFont val="Calibri"/>
      </rPr>
      <t xml:space="preserve">
</t>
    </r>
    <r>
      <rPr>
        <sz val="11"/>
        <color rgb="FF000000"/>
        <rFont val="Calibri"/>
      </rPr>
      <t>At the command line, run the following commands:</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</si>
  <si>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Audit logs are most useful when accessible by date, rather than size. This can be accomplished through a combination of an audit log rotation cron job, setting a reasonable number of logs to keep, and configuring auditd to not rotate the logs on its own. This ensures audit logs are accessible to the information system security officer (ISSO) in the event of a central log processing failure.</t>
    </r>
    <r>
      <rPr>
        <sz val="11"/>
        <color rgb="FF000000"/>
        <rFont val="Calibri"/>
      </rPr>
      <t xml:space="preserve">
</t>
    </r>
    <r>
      <rPr>
        <sz val="11"/>
        <color rgb="FF000000"/>
        <rFont val="Calibri"/>
      </rPr>
      <t>If another solution is not used to rotate auditd logs, auditd can be configured to rotate logs.</t>
    </r>
  </si>
  <si>
    <r>
      <rPr>
        <sz val="11"/>
        <color rgb="FF000000"/>
        <rFont val="Calibri"/>
      </rPr>
      <t>At the command line, run the following command:</t>
    </r>
    <r>
      <rPr>
        <sz val="11"/>
        <color rgb="FF000000"/>
        <rFont val="Calibri"/>
      </rPr>
      <t xml:space="preserve">
</t>
    </r>
    <r>
      <rPr>
        <sz val="11"/>
        <color rgb="FF000000"/>
        <rFont val="Calibri"/>
      </rPr>
      <t># grep "^max_log_file_action" /etc/audit/auditd.conf</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max_log_file_action = IGNORE</t>
    </r>
    <r>
      <rPr>
        <sz val="11"/>
        <color rgb="FF000000"/>
        <rFont val="Calibri"/>
      </rPr>
      <t xml:space="preserve">
</t>
    </r>
    <r>
      <rPr>
        <sz val="11"/>
        <color rgb="FF000000"/>
        <rFont val="Calibri"/>
      </rPr>
      <t>If logs are rotated outside of auditd with a tool such as logrotated, and this setting is not set to "IGNORE", this is a finding.</t>
    </r>
    <r>
      <rPr>
        <sz val="11"/>
        <color rgb="FF000000"/>
        <rFont val="Calibri"/>
      </rPr>
      <t xml:space="preserve">
</t>
    </r>
    <r>
      <rPr>
        <sz val="11"/>
        <color rgb="FF000000"/>
        <rFont val="Calibri"/>
      </rPr>
      <t>If logs are NOT rotated outside of auditd, and this setting is not set to "ROTATE", this is a finding.</t>
    </r>
  </si>
  <si>
    <t>V-256529</t>
  </si>
  <si>
    <r>
      <rPr>
        <sz val="11"/>
        <rFont val="Calibri"/>
      </rPr>
      <t>The Photon operating system must configure auditd to log space limit problems to syslog.</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</si>
  <si>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"space_left" line is uncommented and set to the following:</t>
    </r>
    <r>
      <rPr>
        <sz val="11"/>
        <color rgb="FF000000"/>
        <rFont val="Calibri"/>
      </rPr>
      <t xml:space="preserve">
</t>
    </r>
    <r>
      <rPr>
        <sz val="11"/>
        <color rgb="FF000000"/>
        <rFont val="Calibri"/>
      </rPr>
      <t>space_left = 75</t>
    </r>
    <r>
      <rPr>
        <sz val="11"/>
        <color rgb="FF000000"/>
        <rFont val="Calibri"/>
      </rPr>
      <t xml:space="preserve">
</t>
    </r>
    <r>
      <rPr>
        <sz val="11"/>
        <color rgb="FF000000"/>
        <rFont val="Calibri"/>
      </rPr>
      <t>At the command line, run the following commands:</t>
    </r>
    <r>
      <rPr>
        <sz val="11"/>
        <color rgb="FF000000"/>
        <rFont val="Calibri"/>
      </rPr>
      <t xml:space="preserve">
</t>
    </r>
    <r>
      <rPr>
        <sz val="11"/>
        <color rgb="FF000000"/>
        <rFont val="Calibri"/>
      </rPr>
      <t># killproc auditd -TERM</t>
    </r>
    <r>
      <rPr>
        <sz val="11"/>
        <color rgb="FF000000"/>
        <rFont val="Calibri"/>
      </rPr>
      <t xml:space="preserve">
</t>
    </r>
    <r>
      <rPr>
        <sz val="11"/>
        <color rgb="FF000000"/>
        <rFont val="Calibri"/>
      </rPr>
      <t># systemctl start auditd</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</si>
  <si>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</si>
  <si>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At the command line, run the following command:</t>
    </r>
    <r>
      <rPr>
        <sz val="11"/>
        <color rgb="FF000000"/>
        <rFont val="Calibri"/>
      </rPr>
      <t xml:space="preserve">
</t>
    </r>
    <r>
      <rPr>
        <sz val="11"/>
        <color rgb="FF000000"/>
        <rFont val="Calibri"/>
      </rPr>
      <t># grep "^space_left "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 = 75</t>
    </r>
    <r>
      <rPr>
        <sz val="11"/>
        <color rgb="FF000000"/>
        <rFont val="Calibri"/>
      </rPr>
      <t xml:space="preserve">
</t>
    </r>
    <r>
      <rPr>
        <sz val="11"/>
        <color rgb="FF000000"/>
        <rFont val="Calibri"/>
      </rPr>
      <t>If the output does not match the expected result, this is a finding.</t>
    </r>
  </si>
  <si>
    <t>V-256530</t>
  </si>
  <si>
    <r>
      <rPr>
        <sz val="11"/>
        <rFont val="Calibri"/>
      </rPr>
      <t>The Photon operating system RPM package management tool must cryptographically verify the authenticity of all software packages during installation.</t>
    </r>
  </si>
  <si>
    <r>
      <rPr>
        <sz val="11"/>
        <color rgb="FF000000"/>
        <rFont val="Calibri"/>
      </rPr>
      <t>Open the file containing "nosignature" with a text editor and remove the option.</t>
    </r>
  </si>
  <si>
    <r>
      <rPr>
        <sz val="11"/>
        <color rgb="FF000000"/>
        <rFont val="Calibri"/>
      </rPr>
      <t>Installation of any nontrusted software, patches, service packs, device drivers, or operating system components can significantly affect the overall security of the operating system. Ensuring all packages' cryptographic signatures are valid prior to installation ensures the provenance of the software and protects against malicious tampering.</t>
    </r>
  </si>
  <si>
    <r>
      <rPr>
        <sz val="11"/>
        <color rgb="FF000000"/>
        <rFont val="Calibri"/>
      </rPr>
      <t>At the command line, run the following command:</t>
    </r>
    <r>
      <rPr>
        <sz val="11"/>
        <color rgb="FF000000"/>
        <rFont val="Calibri"/>
      </rPr>
      <t xml:space="preserve">
</t>
    </r>
    <r>
      <rPr>
        <sz val="11"/>
        <color rgb="FF000000"/>
        <rFont val="Calibri"/>
      </rPr>
      <t># grep -s nosignature /usr/lib/rpm/rpmrc /etc/rpmrc ~root/.rpmrc</t>
    </r>
    <r>
      <rPr>
        <sz val="11"/>
        <color rgb="FF000000"/>
        <rFont val="Calibri"/>
      </rPr>
      <t xml:space="preserve">
</t>
    </r>
    <r>
      <rPr>
        <sz val="11"/>
        <color rgb="FF000000"/>
        <rFont val="Calibri"/>
      </rPr>
      <t>If the command returns any output, this is a finding.</t>
    </r>
  </si>
  <si>
    <t>V-256531</t>
  </si>
  <si>
    <r>
      <rPr>
        <sz val="11"/>
        <color rgb="FF000000"/>
        <rFont val="Calibri"/>
      </rPr>
      <t>Navigate to and open:</t>
    </r>
    <r>
      <rPr>
        <sz val="11"/>
        <color rgb="FF000000"/>
        <rFont val="Calibri"/>
      </rPr>
      <t xml:space="preserve">
</t>
    </r>
    <r>
      <rPr>
        <sz val="11"/>
        <color rgb="FF000000"/>
        <rFont val="Calibri"/>
      </rPr>
      <t>/etc/tdnf/tdnf.conf</t>
    </r>
    <r>
      <rPr>
        <sz val="11"/>
        <color rgb="FF000000"/>
        <rFont val="Calibri"/>
      </rPr>
      <t xml:space="preserve">
</t>
    </r>
    <r>
      <rPr>
        <sz val="11"/>
        <color rgb="FF000000"/>
        <rFont val="Calibri"/>
      </rPr>
      <t>Remove any existing "gpgcheck" setting and add the following line:</t>
    </r>
    <r>
      <rPr>
        <sz val="11"/>
        <color rgb="FF000000"/>
        <rFont val="Calibri"/>
      </rPr>
      <t xml:space="preserve">
</t>
    </r>
    <r>
      <rPr>
        <sz val="11"/>
        <color rgb="FF000000"/>
        <rFont val="Calibri"/>
      </rPr>
      <t>gpgcheck=1</t>
    </r>
  </si>
  <si>
    <r>
      <rPr>
        <sz val="11"/>
        <color rgb="FF000000"/>
        <rFont val="Calibri"/>
      </rPr>
      <t>Installation of any nontrusted software, patches, service packs, device drivers, or operating system components can significantly affect the overall security of the operating system. Cryptographically verifying the authenticity of all software packages during installation ensures the software has not been tampered with and has been provided by a trusted vendor.</t>
    </r>
  </si>
  <si>
    <r>
      <rPr>
        <sz val="11"/>
        <color rgb="FF000000"/>
        <rFont val="Calibri"/>
      </rPr>
      <t>At the command line, run the following command:</t>
    </r>
    <r>
      <rPr>
        <sz val="11"/>
        <color rgb="FF000000"/>
        <rFont val="Calibri"/>
      </rPr>
      <t xml:space="preserve">
</t>
    </r>
    <r>
      <rPr>
        <sz val="11"/>
        <color rgb="FF000000"/>
        <rFont val="Calibri"/>
      </rPr>
      <t># grep "^gpgcheck" /etc/tdnf/tdnf.conf</t>
    </r>
    <r>
      <rPr>
        <sz val="11"/>
        <color rgb="FF000000"/>
        <rFont val="Calibri"/>
      </rPr>
      <t xml:space="preserve">
</t>
    </r>
    <r>
      <rPr>
        <sz val="11"/>
        <color rgb="FF000000"/>
        <rFont val="Calibri"/>
      </rPr>
      <t>If "gpgcheck" is not set to "1", this is a finding.</t>
    </r>
  </si>
  <si>
    <t>V-256532</t>
  </si>
  <si>
    <r>
      <rPr>
        <sz val="11"/>
        <rFont val="Calibri"/>
      </rPr>
      <t>The Photon operating system YUM repository must cryptographically verify the authenticity of all software packages during installation.</t>
    </r>
  </si>
  <si>
    <r>
      <rPr>
        <sz val="11"/>
        <color rgb="FF000000"/>
        <rFont val="Calibri"/>
      </rPr>
      <t>Open the file where "gpgcheck" is not set to "1" with a text editor.</t>
    </r>
    <r>
      <rPr>
        <sz val="11"/>
        <color rgb="FF000000"/>
        <rFont val="Calibri"/>
      </rPr>
      <t xml:space="preserve">
</t>
    </r>
    <r>
      <rPr>
        <sz val="11"/>
        <color rgb="FF000000"/>
        <rFont val="Calibri"/>
      </rPr>
      <t>Remove any existing "gpgcheck" setting and add the following line at the end of the file:</t>
    </r>
    <r>
      <rPr>
        <sz val="11"/>
        <color rgb="FF000000"/>
        <rFont val="Calibri"/>
      </rPr>
      <t xml:space="preserve">
</t>
    </r>
    <r>
      <rPr>
        <sz val="11"/>
        <color rgb="FF000000"/>
        <rFont val="Calibri"/>
      </rPr>
      <t>gpgcheck=1</t>
    </r>
  </si>
  <si>
    <r>
      <rPr>
        <sz val="11"/>
        <color rgb="FF000000"/>
        <rFont val="Calibri"/>
      </rPr>
      <t>At the command line, run the following command:</t>
    </r>
    <r>
      <rPr>
        <sz val="11"/>
        <color rgb="FF000000"/>
        <rFont val="Calibri"/>
      </rPr>
      <t xml:space="preserve">
</t>
    </r>
    <r>
      <rPr>
        <sz val="11"/>
        <color rgb="FF000000"/>
        <rFont val="Calibri"/>
      </rPr>
      <t># grep gpgcheck /etc/yum.repos.d/*</t>
    </r>
    <r>
      <rPr>
        <sz val="11"/>
        <color rgb="FF000000"/>
        <rFont val="Calibri"/>
      </rPr>
      <t xml:space="preserve">
</t>
    </r>
    <r>
      <rPr>
        <sz val="11"/>
        <color rgb="FF000000"/>
        <rFont val="Calibri"/>
      </rPr>
      <t>If "gpgcheck" is not set to "1" in any returned file, this is a finding.</t>
    </r>
  </si>
  <si>
    <t>V-256533</t>
  </si>
  <si>
    <r>
      <rPr>
        <sz val="11"/>
        <rFont val="Calibri"/>
      </rPr>
      <t>The Photon operating system must require users to reauthenticate for privilege escalation.</t>
    </r>
  </si>
  <si>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visudo</t>
    </r>
    <r>
      <rPr>
        <sz val="11"/>
        <color rgb="FF000000"/>
        <rFont val="Calibri"/>
      </rPr>
      <t xml:space="preserve">
</t>
    </r>
    <r>
      <rPr>
        <sz val="11"/>
        <color rgb="FF000000"/>
        <rFont val="Calibri"/>
      </rPr>
      <t>OR</t>
    </r>
    <r>
      <rPr>
        <sz val="11"/>
        <color rgb="FF000000"/>
        <rFont val="Calibri"/>
      </rPr>
      <t xml:space="preserve">
</t>
    </r>
    <r>
      <rPr>
        <sz val="11"/>
        <color rgb="FF000000"/>
        <rFont val="Calibri"/>
      </rPr>
      <t># visudo -f /etc/sudoers.d/&lt;file name&gt;</t>
    </r>
    <r>
      <rPr>
        <sz val="11"/>
        <color rgb="FF000000"/>
        <rFont val="Calibri"/>
      </rPr>
      <t xml:space="preserve">
</t>
    </r>
    <r>
      <rPr>
        <sz val="11"/>
        <color rgb="FF000000"/>
        <rFont val="Calibri"/>
      </rPr>
      <t>Remove any occurrences of "NOPASSWD" tags associated with user accounts with a password hash.</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</si>
  <si>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</si>
  <si>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At the command line, run the following commands:</t>
    </r>
    <r>
      <rPr>
        <sz val="11"/>
        <color rgb="FF000000"/>
        <rFont val="Calibri"/>
      </rPr>
      <t xml:space="preserve">
</t>
    </r>
    <r>
      <rPr>
        <sz val="11"/>
        <color rgb="FF000000"/>
        <rFont val="Calibri"/>
      </rPr>
      <t># grep -ihs nopasswd /etc/sudoers /etc/sudoers.d/*|grep -v "^#"|grep -v "^%"|awk '{print $1}'</t>
    </r>
    <r>
      <rPr>
        <sz val="11"/>
        <color rgb="FF000000"/>
        <rFont val="Calibri"/>
      </rPr>
      <t xml:space="preserve">
</t>
    </r>
    <r>
      <rPr>
        <sz val="11"/>
        <color rgb="FF000000"/>
        <rFont val="Calibri"/>
      </rPr>
      <t># awk -F: '($2 != "x" &amp;&amp; $2 != "!") {print $1}' /etc/shadow</t>
    </r>
    <r>
      <rPr>
        <sz val="11"/>
        <color rgb="FF000000"/>
        <rFont val="Calibri"/>
      </rPr>
      <t xml:space="preserve">
</t>
    </r>
    <r>
      <rPr>
        <sz val="11"/>
        <color rgb="FF000000"/>
        <rFont val="Calibri"/>
      </rPr>
      <t>If any account listed in the first output is also listed in the second output and is not documented, this is a finding.</t>
    </r>
  </si>
  <si>
    <t>V-256534</t>
  </si>
  <si>
    <r>
      <rPr>
        <sz val="11"/>
        <rFont val="Calibri"/>
      </rPr>
      <t>The Photon operating system must configure sshd to use FIPS 140-2 ciphers.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</si>
  <si>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"Ciphers" line is uncommented and set to the following:</t>
    </r>
    <r>
      <rPr>
        <sz val="11"/>
        <color rgb="FF000000"/>
        <rFont val="Calibri"/>
      </rPr>
      <t xml:space="preserve">
</t>
    </r>
    <r>
      <rPr>
        <sz val="11"/>
        <color rgb="FF000000"/>
        <rFont val="Calibri"/>
      </rPr>
      <t>Ciphers aes128-ctr,aes128-gcm@openssh.com,aes192-ctr,aes256-gcm@openssh.com,aes256-ctr</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</si>
  <si>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Privileged access contains control and configuration information and is particularly sensitive, so additional protections are necessary. This is maintained by using cryptographic mechanisms such as encryption to protect confidentiality.</t>
    </r>
    <r>
      <rPr>
        <sz val="11"/>
        <color rgb="FF000000"/>
        <rFont val="Calibri"/>
      </rPr>
      <t xml:space="preserve">
</t>
    </r>
    <r>
      <rPr>
        <sz val="11"/>
        <color rgb="FF000000"/>
        <rFont val="Calibri"/>
      </rPr>
      <t>Nonlocal maintenance and diagnostic activities are conducted by individuals communicating through an external network (e.g., the internet) or internal network. Local maintenance and diagnostic activities are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It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operating system can meet this requirement by leveraging a cryptographic module.</t>
    </r>
    <r>
      <rPr>
        <sz val="11"/>
        <color rgb="FF000000"/>
        <rFont val="Calibri"/>
      </rPr>
      <t xml:space="preserve">
</t>
    </r>
    <r>
      <rPr>
        <sz val="11"/>
        <color rgb="FF000000"/>
        <rFont val="Calibri"/>
      </rPr>
      <t>Satisfies: SRG-OS-000394-GPOS-00174, SRG-OS-000424-GPOS-00188</t>
    </r>
  </si>
  <si>
    <r>
      <rPr>
        <sz val="11"/>
        <color rgb="FF000000"/>
        <rFont val="Calibri"/>
      </rPr>
      <t>At the command line, run the following command:</t>
    </r>
    <r>
      <rPr>
        <sz val="11"/>
        <color rgb="FF000000"/>
        <rFont val="Calibri"/>
      </rPr>
      <t xml:space="preserve">
</t>
    </r>
    <r>
      <rPr>
        <sz val="11"/>
        <color rgb="FF000000"/>
        <rFont val="Calibri"/>
      </rPr>
      <t># sshd -T|&amp;grep -i Ciphers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ciphers aes128-ctr,aes128-gcm@openssh.com,aes192-ctr,aes256-gcm@openssh.com,aes256-ctr</t>
    </r>
    <r>
      <rPr>
        <sz val="11"/>
        <color rgb="FF000000"/>
        <rFont val="Calibri"/>
      </rPr>
      <t xml:space="preserve">
</t>
    </r>
    <r>
      <rPr>
        <sz val="11"/>
        <color rgb="FF000000"/>
        <rFont val="Calibri"/>
      </rPr>
      <t>If the output matches the ciphers in the expected result or a subset thereof, this is not a finding.</t>
    </r>
    <r>
      <rPr>
        <sz val="11"/>
        <color rgb="FF000000"/>
        <rFont val="Calibri"/>
      </rPr>
      <t xml:space="preserve">
</t>
    </r>
    <r>
      <rPr>
        <sz val="11"/>
        <color rgb="FF000000"/>
        <rFont val="Calibri"/>
      </rPr>
      <t>If the ciphers in the output contain any ciphers not listed in the expected result, this is a finding.</t>
    </r>
  </si>
  <si>
    <t>V-256535</t>
  </si>
  <si>
    <r>
      <rPr>
        <sz val="11"/>
        <rFont val="Calibri"/>
      </rPr>
      <t>The Photon operating system must implement address space layout randomization (ASLR) to protect its memory from unauthorized code execution.</t>
    </r>
  </si>
  <si>
    <r>
      <rPr>
        <sz val="11"/>
        <color rgb="FF000000"/>
        <rFont val="Calibri"/>
      </rPr>
      <t>Navigate to and open:</t>
    </r>
    <r>
      <rPr>
        <sz val="11"/>
        <color rgb="FF000000"/>
        <rFont val="Calibri"/>
      </rPr>
      <t xml:space="preserve">
</t>
    </r>
    <r>
      <rPr>
        <sz val="11"/>
        <color rgb="FF000000"/>
        <rFont val="Calibri"/>
      </rPr>
      <t>/etc/sysctl.d/50-security-hardening.conf</t>
    </r>
    <r>
      <rPr>
        <sz val="11"/>
        <color rgb="FF000000"/>
        <rFont val="Calibri"/>
      </rPr>
      <t xml:space="preserve">
</t>
    </r>
    <r>
      <rPr>
        <sz val="11"/>
        <color rgb="FF000000"/>
        <rFont val="Calibri"/>
      </rPr>
      <t>Ensure the "randomize_va_space" is uncommented and set to the following:</t>
    </r>
    <r>
      <rPr>
        <sz val="11"/>
        <color rgb="FF000000"/>
        <rFont val="Calibri"/>
      </rPr>
      <t xml:space="preserve">
</t>
    </r>
    <r>
      <rPr>
        <sz val="11"/>
        <color rgb="FF000000"/>
        <rFont val="Calibri"/>
      </rPr>
      <t>kernel.randomize_va_space=2</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sysctl --system</t>
    </r>
  </si>
  <si>
    <r>
      <rPr>
        <sz val="11"/>
        <color rgb="FF000000"/>
        <rFont val="Calibri"/>
      </rPr>
      <t>ASLR makes it more difficult for an attacker to predict the location of attack code they have introduced into a process's address space during an attempt at exploitation.</t>
    </r>
    <r>
      <rPr>
        <sz val="11"/>
        <color rgb="FF000000"/>
        <rFont val="Calibri"/>
      </rPr>
      <t xml:space="preserve">
</t>
    </r>
    <r>
      <rPr>
        <sz val="11"/>
        <color rgb="FF000000"/>
        <rFont val="Calibri"/>
      </rPr>
      <t>ASLR also makes it more difficult for an attacker to know the location of existing code to repurpose it using return-oriented programming (ROP) techniques.</t>
    </r>
  </si>
  <si>
    <r>
      <rPr>
        <sz val="11"/>
        <color rgb="FF000000"/>
        <rFont val="Calibri"/>
      </rPr>
      <t>At the command line, run the following command:</t>
    </r>
    <r>
      <rPr>
        <sz val="11"/>
        <color rgb="FF000000"/>
        <rFont val="Calibri"/>
      </rPr>
      <t xml:space="preserve">
</t>
    </r>
    <r>
      <rPr>
        <sz val="11"/>
        <color rgb="FF000000"/>
        <rFont val="Calibri"/>
      </rPr>
      <t># cat /proc/sys/kernel/randomize_va_space</t>
    </r>
    <r>
      <rPr>
        <sz val="11"/>
        <color rgb="FF000000"/>
        <rFont val="Calibri"/>
      </rPr>
      <t xml:space="preserve">
</t>
    </r>
    <r>
      <rPr>
        <sz val="11"/>
        <color rgb="FF000000"/>
        <rFont val="Calibri"/>
      </rPr>
      <t>If the value of "randomize_va_space" is not "2", this is a finding.</t>
    </r>
  </si>
  <si>
    <t>V-256536</t>
  </si>
  <si>
    <r>
      <rPr>
        <sz val="11"/>
        <rFont val="Calibri"/>
      </rPr>
      <t>The Photon operating system must remove all software components after updated versions have been installed.</t>
    </r>
  </si>
  <si>
    <r>
      <rPr>
        <sz val="11"/>
        <color rgb="FF000000"/>
        <rFont val="Calibri"/>
      </rPr>
      <t>Navigate to and open:</t>
    </r>
    <r>
      <rPr>
        <sz val="11"/>
        <color rgb="FF000000"/>
        <rFont val="Calibri"/>
      </rPr>
      <t xml:space="preserve">
</t>
    </r>
    <r>
      <rPr>
        <sz val="11"/>
        <color rgb="FF000000"/>
        <rFont val="Calibri"/>
      </rPr>
      <t>/etc/tdnf/tdnf.conf</t>
    </r>
    <r>
      <rPr>
        <sz val="11"/>
        <color rgb="FF000000"/>
        <rFont val="Calibri"/>
      </rPr>
      <t xml:space="preserve">
</t>
    </r>
    <r>
      <rPr>
        <sz val="11"/>
        <color rgb="FF000000"/>
        <rFont val="Calibri"/>
      </rPr>
      <t>Remove any existing "clean_requirements_on_remove" line and ensure the following line is present:</t>
    </r>
    <r>
      <rPr>
        <sz val="11"/>
        <color rgb="FF000000"/>
        <rFont val="Calibri"/>
      </rPr>
      <t xml:space="preserve">
</t>
    </r>
    <r>
      <rPr>
        <sz val="11"/>
        <color rgb="FF000000"/>
        <rFont val="Calibri"/>
      </rPr>
      <t>clean_requirements_on_remove=true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</si>
  <si>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</si>
  <si>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At the command line, run the following command:</t>
    </r>
    <r>
      <rPr>
        <sz val="11"/>
        <color rgb="FF000000"/>
        <rFont val="Calibri"/>
      </rPr>
      <t xml:space="preserve">
</t>
    </r>
    <r>
      <rPr>
        <sz val="11"/>
        <color rgb="FF000000"/>
        <rFont val="Calibri"/>
      </rPr>
      <t># grep -i "^clean_requirements_on_remove" /etc/tdnf/tdnf.conf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clean_requirements_on_remove=true</t>
    </r>
    <r>
      <rPr>
        <sz val="11"/>
        <color rgb="FF000000"/>
        <rFont val="Calibri"/>
      </rPr>
      <t xml:space="preserve">
</t>
    </r>
    <r>
      <rPr>
        <sz val="11"/>
        <color rgb="FF000000"/>
        <rFont val="Calibri"/>
      </rPr>
      <t>If the output does not match the expected result, this is a finding.</t>
    </r>
  </si>
  <si>
    <t>V-256537</t>
  </si>
  <si>
    <r>
      <rPr>
        <sz val="11"/>
        <rFont val="Calibri"/>
      </rPr>
      <t>The Photon operating system must generate audit records when the sudo command is used.</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</si>
  <si>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-a always,exit -F path=/usr/bin/sudo -F perm=x -F auid&gt;=1000 -F auid!=4294967295 -F key=privileged</t>
    </r>
    <r>
      <rPr>
        <sz val="11"/>
        <color rgb="FF000000"/>
        <rFont val="Calibri"/>
      </rPr>
      <t xml:space="preserve">
</t>
    </r>
    <r>
      <rPr>
        <sz val="11"/>
        <color rgb="FF000000"/>
        <rFont val="Calibri"/>
      </rPr>
      <t>Execute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</si>
  <si>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SRG-OS-000458-GPOS-00203, SRG-OS-000463-GPOS-00207</t>
    </r>
  </si>
  <si>
    <r>
      <rPr>
        <sz val="11"/>
        <color rgb="FF000000"/>
        <rFont val="Calibri"/>
      </rPr>
      <t>At the command line, run the following command:</t>
    </r>
    <r>
      <rPr>
        <sz val="11"/>
        <color rgb="FF000000"/>
        <rFont val="Calibri"/>
      </rPr>
      <t xml:space="preserve">
</t>
    </r>
    <r>
      <rPr>
        <sz val="11"/>
        <color rgb="FF000000"/>
        <rFont val="Calibri"/>
      </rPr>
      <t># auditctl -l | grep sudo</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-S all -F path=/usr/bin/sudo -F perm=x -F auid&gt;=1000 -F auid!=-1 -F key=privileged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auid!= parameter may display as 4294967295 or -1, which are equivalent.</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</si>
  <si>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V-256538</t>
  </si>
  <si>
    <r>
      <rPr>
        <sz val="11"/>
        <rFont val="Calibri"/>
      </rPr>
      <t>The Photon operating system must generate audit records when successful/unsuccessful logon attempts occur.</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</si>
  <si>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Execute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</si>
  <si>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SRG-OS-000470-GPOS-00214, SRG-OS-000472-GPOS-00217, SRG-OS-000473-GPOS-00218</t>
    </r>
  </si>
  <si>
    <r>
      <rPr>
        <sz val="11"/>
        <color rgb="FF000000"/>
        <rFont val="Calibri"/>
      </rPr>
      <t>At the command line, run the following command:</t>
    </r>
    <r>
      <rPr>
        <sz val="11"/>
        <color rgb="FF000000"/>
        <rFont val="Calibri"/>
      </rPr>
      <t xml:space="preserve">
</t>
    </r>
    <r>
      <rPr>
        <sz val="11"/>
        <color rgb="FF000000"/>
        <rFont val="Calibri"/>
      </rPr>
      <t># auditctl -l | grep -E "faillog|lastlog|tallylog"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</si>
  <si>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V-256539</t>
  </si>
  <si>
    <r>
      <rPr>
        <sz val="11"/>
        <rFont val="Calibri"/>
      </rPr>
      <t xml:space="preserve">The Photon operating system must audit the </t>
    </r>
    <r>
      <rPr>
        <sz val="11"/>
        <color rgb="FF000000"/>
        <rFont val="Calibri"/>
      </rPr>
      <t>"</t>
    </r>
    <r>
      <rPr>
        <b/>
        <sz val="11"/>
        <color rgb="FF000000"/>
        <rFont val="Calibri"/>
      </rPr>
      <t>insmod</t>
    </r>
    <r>
      <rPr>
        <sz val="11"/>
        <color rgb="FF000000"/>
        <rFont val="Calibri"/>
      </rPr>
      <t>"</t>
    </r>
    <r>
      <rPr>
        <sz val="11"/>
        <color rgb="FF000000"/>
        <rFont val="Calibri"/>
      </rPr>
      <t xml:space="preserve"> module.</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</si>
  <si>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Execute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</si>
  <si>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SRG-OS-000471-GPOS-00216, SRG-OS-000477-GPOS-00222</t>
    </r>
  </si>
  <si>
    <r>
      <rPr>
        <sz val="11"/>
        <color rgb="FF000000"/>
        <rFont val="Calibri"/>
      </rPr>
      <t>At the command line, run the following command:</t>
    </r>
    <r>
      <rPr>
        <sz val="11"/>
        <color rgb="FF000000"/>
        <rFont val="Calibri"/>
      </rPr>
      <t xml:space="preserve">
</t>
    </r>
    <r>
      <rPr>
        <sz val="11"/>
        <color rgb="FF000000"/>
        <rFont val="Calibri"/>
      </rPr>
      <t># auditctl -l | grep "/sbin/insmod"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</si>
  <si>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V-256540</t>
  </si>
  <si>
    <r>
      <rPr>
        <sz val="11"/>
        <rFont val="Calibri"/>
      </rPr>
      <t>The Photon operating system auditd service must generate audit records for all account creations, modifications, disabling, and termination events.</t>
    </r>
  </si>
  <si>
    <r>
      <rPr>
        <sz val="11"/>
        <color rgb="FF000000"/>
        <rFont val="Calibri"/>
      </rPr>
      <t>Navigate to and open:</t>
    </r>
    <r>
      <rPr>
        <sz val="11"/>
        <color rgb="FF000000"/>
        <rFont val="Calibri"/>
      </rPr>
      <t xml:space="preserve">
</t>
    </r>
    <r>
      <rPr>
        <sz val="11"/>
        <color rgb="FF000000"/>
        <rFont val="Calibri"/>
      </rPr>
      <t>/etc/audit/rules.d/audit.STIG.rules</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Execute the following command to load the new audit rules:</t>
    </r>
    <r>
      <rPr>
        <sz val="11"/>
        <color rgb="FF000000"/>
        <rFont val="Calibri"/>
      </rPr>
      <t xml:space="preserve">
</t>
    </r>
    <r>
      <rPr>
        <sz val="11"/>
        <color rgb="FF000000"/>
        <rFont val="Calibri"/>
      </rPr>
      <t># /sbin/augenrules --load</t>
    </r>
    <r>
      <rPr>
        <sz val="11"/>
        <color rgb="FF000000"/>
        <rFont val="Calibri"/>
      </rPr>
      <t xml:space="preserve">
</t>
    </r>
    <r>
      <rPr>
        <sz val="11"/>
        <color rgb="FF000000"/>
        <rFont val="Calibri"/>
      </rPr>
      <t>Note: A new "audit.STIG.rules" file is provided for placement in "/etc/audit/rules.d" that contains all rules needed for auditd.</t>
    </r>
    <r>
      <rPr>
        <sz val="11"/>
        <color rgb="FF000000"/>
        <rFont val="Calibri"/>
      </rPr>
      <t xml:space="preserve">
</t>
    </r>
    <r>
      <rPr>
        <sz val="11"/>
        <color rgb="FF000000"/>
        <rFont val="Calibri"/>
      </rPr>
      <t>Note: An older "audit.STIG.rules" may exist if the file exists and references older "GEN" SRG IDs. This file can be removed and replaced as necessary with an updated one.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</si>
  <si>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</si>
  <si>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At the command line, run the following command:</t>
    </r>
    <r>
      <rPr>
        <sz val="11"/>
        <color rgb="FF000000"/>
        <rFont val="Calibri"/>
      </rPr>
      <t xml:space="preserve">
</t>
    </r>
    <r>
      <rPr>
        <sz val="11"/>
        <color rgb="FF000000"/>
        <rFont val="Calibri"/>
      </rPr>
      <t># auditctl -l | grep -E /etc/security/opasswd</t>
    </r>
    <r>
      <rPr>
        <sz val="11"/>
        <color rgb="FF000000"/>
        <rFont val="Calibri"/>
      </rPr>
      <t xml:space="preserve">
</t>
    </r>
    <r>
      <rPr>
        <sz val="11"/>
        <color rgb="FF000000"/>
        <rFont val="Calibri"/>
      </rPr>
      <t>If any of these are not listed with a permissions filter of at least "w", this is a finding.</t>
    </r>
    <r>
      <rPr>
        <sz val="11"/>
        <color rgb="FF000000"/>
        <rFont val="Calibri"/>
      </rPr>
      <t xml:space="preserve">
</t>
    </r>
    <r>
      <rPr>
        <sz val="11"/>
        <color rgb="FF000000"/>
        <rFont val="Calibri"/>
      </rPr>
      <t>Note: This check depends on the auditd service to be in a running state for accurate results. The auditd service is enabled in control PHTN-30-000013.</t>
    </r>
  </si>
  <si>
    <t>V-256541</t>
  </si>
  <si>
    <r>
      <rPr>
        <sz val="11"/>
        <rFont val="Calibri"/>
      </rPr>
      <t xml:space="preserve">The Photon operating system must use the </t>
    </r>
    <r>
      <rPr>
        <sz val="11"/>
        <color rgb="FF000000"/>
        <rFont val="Calibri"/>
      </rPr>
      <t>"</t>
    </r>
    <r>
      <rPr>
        <b/>
        <sz val="11"/>
        <color rgb="FF000000"/>
        <rFont val="Calibri"/>
      </rPr>
      <t>pam_cracklib</t>
    </r>
    <r>
      <rPr>
        <sz val="11"/>
        <color rgb="FF000000"/>
        <rFont val="Calibri"/>
      </rPr>
      <t>"</t>
    </r>
    <r>
      <rPr>
        <sz val="11"/>
        <color rgb="FF000000"/>
        <rFont val="Calibri"/>
      </rPr>
      <t xml:space="preserve"> module.</t>
    </r>
  </si>
  <si>
    <r>
      <rPr>
        <sz val="11"/>
        <color rgb="FF000000"/>
        <rFont val="Calibri"/>
      </rPr>
      <t>If the operating system allows the user to select passwords based on dictionary words, this increases the chances of password compromise by increasing the opportunity for successful guesses and brute-force attacks.</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</si>
  <si>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t>
    </r>
    <r>
      <rPr>
        <sz val="11"/>
        <color rgb="FF000000"/>
        <rFont val="Calibri"/>
      </rPr>
      <t xml:space="preserve">
</t>
    </r>
    <r>
      <rPr>
        <sz val="11"/>
        <color rgb="FF000000"/>
        <rFont val="Calibri"/>
      </rPr>
      <t>If the output does not return at least "password  requisite   pam_cracklib.so", this is a finding.</t>
    </r>
  </si>
  <si>
    <t>V-256542</t>
  </si>
  <si>
    <r>
      <rPr>
        <sz val="11"/>
        <rFont val="Calibri"/>
      </rPr>
      <t xml:space="preserve">The Photon operating system must set the </t>
    </r>
    <r>
      <rPr>
        <sz val="11"/>
        <color rgb="FF000000"/>
        <rFont val="Calibri"/>
      </rPr>
      <t>"</t>
    </r>
    <r>
      <rPr>
        <b/>
        <sz val="11"/>
        <color rgb="FF000000"/>
        <rFont val="Calibri"/>
      </rPr>
      <t>FAIL_DELAY</t>
    </r>
    <r>
      <rPr>
        <sz val="11"/>
        <color rgb="FF000000"/>
        <rFont val="Calibri"/>
      </rPr>
      <t>"</t>
    </r>
    <r>
      <rPr>
        <sz val="11"/>
        <color rgb="FF000000"/>
        <rFont val="Calibri"/>
      </rPr>
      <t xml:space="preserve"> parameter.</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</si>
  <si>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Add the following line after the last auth statement:</t>
    </r>
    <r>
      <rPr>
        <sz val="11"/>
        <color rgb="FF000000"/>
        <rFont val="Calibri"/>
      </rPr>
      <t xml:space="preserve">
</t>
    </r>
    <r>
      <rPr>
        <sz val="11"/>
        <color rgb="FF000000"/>
        <rFont val="Calibri"/>
      </rPr>
      <t>FAIL_DELAY 4</t>
    </r>
  </si>
  <si>
    <r>
      <rPr>
        <sz val="11"/>
        <color rgb="FF000000"/>
        <rFont val="Calibri"/>
      </rPr>
      <t>Limiting the number of logon attempts over a certain time interval reduces the chances that an unauthorized user may gain access to an account.</t>
    </r>
  </si>
  <si>
    <r>
      <rPr>
        <sz val="11"/>
        <color rgb="FF000000"/>
        <rFont val="Calibri"/>
      </rPr>
      <t>At the command line, run the following command:</t>
    </r>
    <r>
      <rPr>
        <sz val="11"/>
        <color rgb="FF000000"/>
        <rFont val="Calibri"/>
      </rPr>
      <t xml:space="preserve">
</t>
    </r>
    <r>
      <rPr>
        <sz val="11"/>
        <color rgb="FF000000"/>
        <rFont val="Calibri"/>
      </rPr>
      <t xml:space="preserve"># grep FAIL_DELAY /etc/login.defs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output does not match the expected result, this is a finding.</t>
    </r>
  </si>
  <si>
    <t>V-256543</t>
  </si>
  <si>
    <r>
      <rPr>
        <sz val="11"/>
        <rFont val="Calibri"/>
      </rPr>
      <t>The Photon operating system must enforce a delay of at least four seconds between logon prompts following a failed logon attempt.</t>
    </r>
  </si>
  <si>
    <r>
      <rPr>
        <sz val="11"/>
        <color rgb="FF000000"/>
        <rFont val="Calibri"/>
      </rPr>
      <t>Navigate to and open:</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Remove any existing "pam_faildelay" line and add the following line at the end of the file:</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</si>
  <si>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At the command line, run the following command:</t>
    </r>
    <r>
      <rPr>
        <sz val="11"/>
        <color rgb="FF000000"/>
        <rFont val="Calibri"/>
      </rPr>
      <t xml:space="preserve">
</t>
    </r>
    <r>
      <rPr>
        <sz val="11"/>
        <color rgb="FF000000"/>
        <rFont val="Calibri"/>
      </rPr>
      <t># grep pam_faildelay /etc/pam.d/system-auth|grep --color=always "delay="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If the output does not match the expected result, this is a finding.</t>
    </r>
  </si>
  <si>
    <t>V-256544</t>
  </si>
  <si>
    <r>
      <rPr>
        <sz val="11"/>
        <rFont val="Calibri"/>
      </rPr>
      <t>The Photon operating system must ensure audit events are flushed to disk at proper intervals.</t>
    </r>
  </si>
  <si>
    <r>
      <rPr>
        <sz val="11"/>
        <color rgb="FF000000"/>
        <rFont val="Calibri"/>
      </rPr>
      <t>Navigate to and open:</t>
    </r>
    <r>
      <rPr>
        <sz val="11"/>
        <color rgb="FF000000"/>
        <rFont val="Calibri"/>
      </rPr>
      <t xml:space="preserve">
</t>
    </r>
    <r>
      <rPr>
        <sz val="11"/>
        <color rgb="FF000000"/>
        <rFont val="Calibri"/>
      </rPr>
      <t>/etc/audit/auditd.conf</t>
    </r>
    <r>
      <rPr>
        <sz val="11"/>
        <color rgb="FF000000"/>
        <rFont val="Calibri"/>
      </rPr>
      <t xml:space="preserve">
</t>
    </r>
    <r>
      <rPr>
        <sz val="11"/>
        <color rgb="FF000000"/>
        <rFont val="Calibri"/>
      </rPr>
      <t>Ensure the following line is present and any existing "flush" and "freq" settings are removed:</t>
    </r>
    <r>
      <rPr>
        <sz val="11"/>
        <color rgb="FF000000"/>
        <rFont val="Calibri"/>
      </rPr>
      <t xml:space="preserve">
</t>
    </r>
    <r>
      <rPr>
        <sz val="11"/>
        <color rgb="FF000000"/>
        <rFont val="Calibri"/>
      </rPr>
      <t>flush = INCREMENTAL_ASYNC</t>
    </r>
    <r>
      <rPr>
        <sz val="11"/>
        <color rgb="FF000000"/>
        <rFont val="Calibri"/>
      </rPr>
      <t xml:space="preserve">
</t>
    </r>
    <r>
      <rPr>
        <sz val="11"/>
        <color rgb="FF000000"/>
        <rFont val="Calibri"/>
      </rPr>
      <t>freq = 50</t>
    </r>
  </si>
  <si>
    <r>
      <rPr>
        <sz val="11"/>
        <color rgb="FF000000"/>
        <rFont val="Calibri"/>
      </rPr>
      <t>Without setting a balance between performance and ensuring all audit events are written to disk, performance of the system may suffer or the risk of missing audit entries may be too high.</t>
    </r>
  </si>
  <si>
    <r>
      <rPr>
        <sz val="11"/>
        <color rgb="FF000000"/>
        <rFont val="Calibri"/>
      </rPr>
      <t>At the command line, run the following command:</t>
    </r>
    <r>
      <rPr>
        <sz val="11"/>
        <color rgb="FF000000"/>
        <rFont val="Calibri"/>
      </rPr>
      <t xml:space="preserve">
</t>
    </r>
    <r>
      <rPr>
        <sz val="11"/>
        <color rgb="FF000000"/>
        <rFont val="Calibri"/>
      </rPr>
      <t># grep -E "freq|flush"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flush = INCREMENTAL_ASYNC</t>
    </r>
    <r>
      <rPr>
        <sz val="11"/>
        <color rgb="FF000000"/>
        <rFont val="Calibri"/>
      </rPr>
      <t xml:space="preserve">
</t>
    </r>
    <r>
      <rPr>
        <sz val="11"/>
        <color rgb="FF000000"/>
        <rFont val="Calibri"/>
      </rPr>
      <t>freq = 50</t>
    </r>
    <r>
      <rPr>
        <sz val="11"/>
        <color rgb="FF000000"/>
        <rFont val="Calibri"/>
      </rPr>
      <t xml:space="preserve">
</t>
    </r>
    <r>
      <rPr>
        <sz val="11"/>
        <color rgb="FF000000"/>
        <rFont val="Calibri"/>
      </rPr>
      <t>If the output does not match the expected result, this is a finding.</t>
    </r>
  </si>
  <si>
    <t>V-256545</t>
  </si>
  <si>
    <r>
      <rPr>
        <sz val="11"/>
        <rFont val="Calibri"/>
      </rPr>
      <t>The Photon operating system must create a home directory for all new local interactive user accounts.</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</si>
  <si>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Ensure the following is present and any existing "CREATE_HOME" line is removed:</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</si>
  <si>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</si>
  <si>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At the command line, run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If there is no output or the output does not equal "CREATE_HOME     yes", this is a finding.</t>
    </r>
  </si>
  <si>
    <t>V-256546</t>
  </si>
  <si>
    <r>
      <rPr>
        <sz val="11"/>
        <rFont val="Calibri"/>
      </rPr>
      <t>The Photon operating system must disable the debug-shell service.</t>
    </r>
  </si>
  <si>
    <r>
      <rPr>
        <sz val="11"/>
        <color rgb="FF000000"/>
        <rFont val="Calibri"/>
      </rPr>
      <t>At the command line, run the following commands:</t>
    </r>
    <r>
      <rPr>
        <sz val="11"/>
        <color rgb="FF000000"/>
        <rFont val="Calibri"/>
      </rPr>
      <t xml:space="preserve">
</t>
    </r>
    <r>
      <rPr>
        <sz val="11"/>
        <color rgb="FF000000"/>
        <rFont val="Calibri"/>
      </rPr>
      <t># systemctl stop debug-shell.service</t>
    </r>
    <r>
      <rPr>
        <sz val="11"/>
        <color rgb="FF000000"/>
        <rFont val="Calibri"/>
      </rPr>
      <t xml:space="preserve">
</t>
    </r>
    <r>
      <rPr>
        <sz val="11"/>
        <color rgb="FF000000"/>
        <rFont val="Calibri"/>
      </rPr>
      <t># systemctl disable debug-shell.service</t>
    </r>
    <r>
      <rPr>
        <sz val="11"/>
        <color rgb="FF000000"/>
        <rFont val="Calibri"/>
      </rPr>
      <t xml:space="preserve">
</t>
    </r>
    <r>
      <rPr>
        <sz val="11"/>
        <color rgb="FF000000"/>
        <rFont val="Calibri"/>
      </rPr>
      <t>Reboot for changes to take effect.</t>
    </r>
  </si>
  <si>
    <r>
      <rPr>
        <sz val="11"/>
        <color rgb="FF000000"/>
        <rFont val="Calibri"/>
      </rPr>
      <t>The debug-shell service is intended to diagnose systemd-related boot issues with various "systemctl" commands. Once enabled and following a system reboot, the root shell will be available on tty9. This service must remain disabled until and unless otherwise directed by VMware support.</t>
    </r>
  </si>
  <si>
    <r>
      <rPr>
        <sz val="11"/>
        <color rgb="FF000000"/>
        <rFont val="Calibri"/>
      </rPr>
      <t>At the command line, run the following command:</t>
    </r>
    <r>
      <rPr>
        <sz val="11"/>
        <color rgb="FF000000"/>
        <rFont val="Calibri"/>
      </rPr>
      <t xml:space="preserve">
</t>
    </r>
    <r>
      <rPr>
        <sz val="11"/>
        <color rgb="FF000000"/>
        <rFont val="Calibri"/>
      </rPr>
      <t># systemctl status debug-shell.service|grep -E --color=always disabled</t>
    </r>
    <r>
      <rPr>
        <sz val="11"/>
        <color rgb="FF000000"/>
        <rFont val="Calibri"/>
      </rPr>
      <t xml:space="preserve">
</t>
    </r>
    <r>
      <rPr>
        <sz val="11"/>
        <color rgb="FF000000"/>
        <rFont val="Calibri"/>
      </rPr>
      <t>If the debug-shell service is not disabled, this is a finding.</t>
    </r>
  </si>
  <si>
    <t>V-256547</t>
  </si>
  <si>
    <r>
      <rPr>
        <sz val="11"/>
        <rFont val="Calibri"/>
      </rPr>
      <t>The Photon operating system must configure sshd to disallow Generic Security Service Application Program Interface (GSSAPI) 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</si>
  <si>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"GSSAPIAuthentication" line is uncommented and set to the following: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</si>
  <si>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GSSAPI authentication is used to provide additional authentication mechanisms to applications. Allowing GSSAPI authentication through Secure Shell (SSH) exposes the system's GSSAPI to remote hosts, increasing the attack surface of the system.</t>
    </r>
  </si>
  <si>
    <r>
      <rPr>
        <sz val="11"/>
        <color rgb="FF000000"/>
        <rFont val="Calibri"/>
      </rPr>
      <t>At the command line, run the following command:</t>
    </r>
    <r>
      <rPr>
        <sz val="11"/>
        <color rgb="FF000000"/>
        <rFont val="Calibri"/>
      </rPr>
      <t xml:space="preserve">
</t>
    </r>
    <r>
      <rPr>
        <sz val="11"/>
        <color rgb="FF000000"/>
        <rFont val="Calibri"/>
      </rPr>
      <t># sshd -T|&amp;grep -i GSSAPIAuthentication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output does not match the expected result, this is a finding.</t>
    </r>
  </si>
  <si>
    <t>V-256548</t>
  </si>
  <si>
    <r>
      <rPr>
        <sz val="11"/>
        <rFont val="Calibri"/>
      </rPr>
      <t>The Photon operating system must configure sshd to disable environment processing.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</si>
  <si>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"PermitUserEnvironment" line is uncommented and set to the following: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</si>
  <si>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Enabling environment processing may enable users to bypass access restrictions in some configurations and must therefore be disabled.</t>
    </r>
  </si>
  <si>
    <r>
      <rPr>
        <sz val="11"/>
        <color rgb="FF000000"/>
        <rFont val="Calibri"/>
      </rPr>
      <t>At the command line, run the following command:</t>
    </r>
    <r>
      <rPr>
        <sz val="11"/>
        <color rgb="FF000000"/>
        <rFont val="Calibri"/>
      </rPr>
      <t xml:space="preserve">
</t>
    </r>
    <r>
      <rPr>
        <sz val="11"/>
        <color rgb="FF000000"/>
        <rFont val="Calibri"/>
      </rPr>
      <t>#sshd -T|&amp;grep -i PermitUserEnvironment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output does not match the expected result, this is a finding.</t>
    </r>
  </si>
  <si>
    <t>V-256549</t>
  </si>
  <si>
    <r>
      <rPr>
        <sz val="11"/>
        <rFont val="Calibri"/>
      </rPr>
      <t>The Photon operating system must configure sshd to disable X11 forwarding.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</si>
  <si>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"X11Forwarding" line is uncommented and set to the following: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</si>
  <si>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X11 is an older, insecure graphics forwarding protocol. It is not used by Photon and should be disabled as a general best practice to limit attack surface area and communication channels.</t>
    </r>
  </si>
  <si>
    <r>
      <rPr>
        <sz val="11"/>
        <color rgb="FF000000"/>
        <rFont val="Calibri"/>
      </rPr>
      <t>At the command line, run the following command:</t>
    </r>
    <r>
      <rPr>
        <sz val="11"/>
        <color rgb="FF000000"/>
        <rFont val="Calibri"/>
      </rPr>
      <t xml:space="preserve">
</t>
    </r>
    <r>
      <rPr>
        <sz val="11"/>
        <color rgb="FF000000"/>
        <rFont val="Calibri"/>
      </rPr>
      <t># sshd -T|&amp;grep -i X11Forwarding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output does not match the expected result, this is a finding.</t>
    </r>
  </si>
  <si>
    <t>V-256550</t>
  </si>
  <si>
    <r>
      <rPr>
        <sz val="11"/>
        <rFont val="Calibri"/>
      </rPr>
      <t>The Photon operating system must configure sshd to perform strict mode checking of home directory configuration files.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</si>
  <si>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"StrictModes" line is uncommented and set to the following: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</si>
  <si>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If other users have access to modify user-specific Secure Shell (SSH) configuration files, they may be able to log on to the system as another user.</t>
    </r>
  </si>
  <si>
    <r>
      <rPr>
        <sz val="11"/>
        <color rgb="FF000000"/>
        <rFont val="Calibri"/>
      </rPr>
      <t>At the command line, run the following command:</t>
    </r>
    <r>
      <rPr>
        <sz val="11"/>
        <color rgb="FF000000"/>
        <rFont val="Calibri"/>
      </rPr>
      <t xml:space="preserve">
</t>
    </r>
    <r>
      <rPr>
        <sz val="11"/>
        <color rgb="FF000000"/>
        <rFont val="Calibri"/>
      </rPr>
      <t># sshd -T|&amp;grep -i StrictModes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output does not match the expected result, this is a finding.</t>
    </r>
  </si>
  <si>
    <t>V-256551</t>
  </si>
  <si>
    <r>
      <rPr>
        <sz val="11"/>
        <rFont val="Calibri"/>
      </rPr>
      <t>The Photon operating system must configure sshd to disallow Kerberos 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</si>
  <si>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"KerberosAuthentication" line is uncommented and set to the following: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</si>
  <si>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If Kerberos is enabled through Secure Shell (SSH), sshd provides a means of access to the system's Kerberos implementation. Vulnerabilities in the system's Kerberos implementation may then be subject to exploitation. To reduce the attack surface of the system, the Kerberos authentication mechanism within SSH must be disabled.</t>
    </r>
  </si>
  <si>
    <r>
      <rPr>
        <sz val="11"/>
        <color rgb="FF000000"/>
        <rFont val="Calibri"/>
      </rPr>
      <t>At the command line, run the following command:</t>
    </r>
    <r>
      <rPr>
        <sz val="11"/>
        <color rgb="FF000000"/>
        <rFont val="Calibri"/>
      </rPr>
      <t xml:space="preserve">
</t>
    </r>
    <r>
      <rPr>
        <sz val="11"/>
        <color rgb="FF000000"/>
        <rFont val="Calibri"/>
      </rPr>
      <t># sshd -T|&amp;grep -i KerberosAuthentication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output does not match the expected result, this is a finding.</t>
    </r>
  </si>
  <si>
    <t>V-256552</t>
  </si>
  <si>
    <r>
      <rPr>
        <sz val="11"/>
        <rFont val="Calibri"/>
      </rPr>
      <t>The Photon operating system must configure sshd to disallow authentication with an empty password.</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</si>
  <si>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"PermitEmptyPasswords" line is uncommented and set to the following: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</si>
  <si>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Blank passwords are one of the first things an attacker checks for when probing a system. Even is the user somehow has a blank password on the operating system, sshd must not allow that user to log in.</t>
    </r>
  </si>
  <si>
    <r>
      <rPr>
        <sz val="11"/>
        <color rgb="FF000000"/>
        <rFont val="Calibri"/>
      </rPr>
      <t>At the command line, run the following command:</t>
    </r>
    <r>
      <rPr>
        <sz val="11"/>
        <color rgb="FF000000"/>
        <rFont val="Calibri"/>
      </rPr>
      <t xml:space="preserve">
</t>
    </r>
    <r>
      <rPr>
        <sz val="11"/>
        <color rgb="FF000000"/>
        <rFont val="Calibri"/>
      </rPr>
      <t># sshd -T|&amp;grep -i PermitEmptyPasswords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the output does not match the expected result, this is a finding.</t>
    </r>
  </si>
  <si>
    <t>V-256553</t>
  </si>
  <si>
    <r>
      <rPr>
        <sz val="11"/>
        <rFont val="Calibri"/>
      </rPr>
      <t>The Photon operating system must configure sshd to disallow compression of the encrypted session stream.</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</si>
  <si>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"Compression" line is uncommented and set to the following:</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</si>
  <si>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If compression is allowed in a Secure Shell (SSH) connection prior to authentication, vulnerabilities in the compression software could result in compromise of the system from an unauthenticated connection.</t>
    </r>
  </si>
  <si>
    <r>
      <rPr>
        <sz val="11"/>
        <color rgb="FF000000"/>
        <rFont val="Calibri"/>
      </rPr>
      <t>At the command line, run the following command:</t>
    </r>
    <r>
      <rPr>
        <sz val="11"/>
        <color rgb="FF000000"/>
        <rFont val="Calibri"/>
      </rPr>
      <t xml:space="preserve">
</t>
    </r>
    <r>
      <rPr>
        <sz val="11"/>
        <color rgb="FF000000"/>
        <rFont val="Calibri"/>
      </rPr>
      <t># sshd -T|&amp;grep -i Compression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If the output does not match the expected result, this is a finding.</t>
    </r>
  </si>
  <si>
    <t>V-256554</t>
  </si>
  <si>
    <r>
      <rPr>
        <sz val="11"/>
        <rFont val="Calibri"/>
      </rPr>
      <t>The Photon operating system must configure sshd to display the last login immediately after 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</si>
  <si>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"PrintLastLog" line is uncommented and set to the following: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</si>
  <si>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Providing users with feedback on the last time they logged on via Secure Shell (SSH) facilitates user recognition and reporting of unauthorized account use.</t>
    </r>
  </si>
  <si>
    <r>
      <rPr>
        <sz val="11"/>
        <color rgb="FF000000"/>
        <rFont val="Calibri"/>
      </rPr>
      <t>At the command line, run the following command:</t>
    </r>
    <r>
      <rPr>
        <sz val="11"/>
        <color rgb="FF000000"/>
        <rFont val="Calibri"/>
      </rPr>
      <t xml:space="preserve">
</t>
    </r>
    <r>
      <rPr>
        <sz val="11"/>
        <color rgb="FF000000"/>
        <rFont val="Calibri"/>
      </rPr>
      <t># sshd -T|&amp;grep -i PrintLastLog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output does not match the expected result, this is a finding.</t>
    </r>
  </si>
  <si>
    <t>V-256555</t>
  </si>
  <si>
    <r>
      <rPr>
        <sz val="11"/>
        <rFont val="Calibri"/>
      </rPr>
      <t>The Photon operating system must configure sshd to ignore user-specific trusted hosts lists.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</si>
  <si>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"IgnoreRhosts" line is uncommented and set to the following:</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</si>
  <si>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Secure Shell (SSH) trust relationships enable trivial lateral spread after a host compromise and therefore must be explicitly disabled. Individual users can have a local list of trusted remote machines, which must also be ignored while disabling host-based authentication generally.</t>
    </r>
  </si>
  <si>
    <r>
      <rPr>
        <sz val="11"/>
        <color rgb="FF000000"/>
        <rFont val="Calibri"/>
      </rPr>
      <t>At the command line, run the following command:</t>
    </r>
    <r>
      <rPr>
        <sz val="11"/>
        <color rgb="FF000000"/>
        <rFont val="Calibri"/>
      </rPr>
      <t xml:space="preserve">
</t>
    </r>
    <r>
      <rPr>
        <sz val="11"/>
        <color rgb="FF000000"/>
        <rFont val="Calibri"/>
      </rPr>
      <t># sshd -T|&amp;grep -i IgnoreRhosts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output does not match the expected result, this is a finding.</t>
    </r>
  </si>
  <si>
    <t>V-256556</t>
  </si>
  <si>
    <r>
      <rPr>
        <sz val="11"/>
        <rFont val="Calibri"/>
      </rPr>
      <t xml:space="preserve">The Photon operating system must configure sshd to ignore user-specific </t>
    </r>
    <r>
      <rPr>
        <sz val="11"/>
        <color rgb="FF000000"/>
        <rFont val="Calibri"/>
      </rPr>
      <t>"</t>
    </r>
    <r>
      <rPr>
        <b/>
        <sz val="11"/>
        <color rgb="FF000000"/>
        <rFont val="Calibri"/>
      </rPr>
      <t>known_host</t>
    </r>
    <r>
      <rPr>
        <sz val="11"/>
        <color rgb="FF000000"/>
        <rFont val="Calibri"/>
      </rPr>
      <t>"</t>
    </r>
    <r>
      <rPr>
        <sz val="11"/>
        <color rgb="FF000000"/>
        <rFont val="Calibri"/>
      </rPr>
      <t xml:space="preserve"> files.</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</si>
  <si>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"IgnoreUserKnownHosts" line is uncommented and set to the following: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</si>
  <si>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Secure Shell (SSH) trust relationships enable trivial lateral spread after a host compromise and therefore must be explicitly disabled. Individual users can have a local list of trusted remote machines that must also be ignored while disabling host-based authentication generally.</t>
    </r>
  </si>
  <si>
    <r>
      <rPr>
        <sz val="11"/>
        <color rgb="FF000000"/>
        <rFont val="Calibri"/>
      </rPr>
      <t>At the command line, run the following command:</t>
    </r>
    <r>
      <rPr>
        <sz val="11"/>
        <color rgb="FF000000"/>
        <rFont val="Calibri"/>
      </rPr>
      <t xml:space="preserve">
</t>
    </r>
    <r>
      <rPr>
        <sz val="11"/>
        <color rgb="FF000000"/>
        <rFont val="Calibri"/>
      </rPr>
      <t># sshd -T|&amp;grep -i IgnoreUserKnownHosts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output does not match the expected result, this is a finding.</t>
    </r>
  </si>
  <si>
    <t>V-256557</t>
  </si>
  <si>
    <r>
      <rPr>
        <sz val="11"/>
        <rFont val="Calibri"/>
      </rPr>
      <t>The Photon operating system must configure sshd to limit the number of allowed login attempts per connection.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</si>
  <si>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"MaxAuthTries" line is uncommented and set to the following:</t>
    </r>
    <r>
      <rPr>
        <sz val="11"/>
        <color rgb="FF000000"/>
        <rFont val="Calibri"/>
      </rPr>
      <t xml:space="preserve">
</t>
    </r>
    <r>
      <rPr>
        <sz val="11"/>
        <color rgb="FF000000"/>
        <rFont val="Calibri"/>
      </rPr>
      <t>MaxAuthTries 6</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</si>
  <si>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By setting the login attempt limit to a low value, an attacker will be forced to reconnect frequently, which severely limits the speed and effectiveness of brute-force attacks.</t>
    </r>
  </si>
  <si>
    <r>
      <rPr>
        <sz val="11"/>
        <color rgb="FF000000"/>
        <rFont val="Calibri"/>
      </rPr>
      <t>At the command line, run the following command:</t>
    </r>
    <r>
      <rPr>
        <sz val="11"/>
        <color rgb="FF000000"/>
        <rFont val="Calibri"/>
      </rPr>
      <t xml:space="preserve">
</t>
    </r>
    <r>
      <rPr>
        <sz val="11"/>
        <color rgb="FF000000"/>
        <rFont val="Calibri"/>
      </rPr>
      <t># sshd -T|&amp;grep -i MaxAuthTries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MaxAuthTries 6</t>
    </r>
    <r>
      <rPr>
        <sz val="11"/>
        <color rgb="FF000000"/>
        <rFont val="Calibri"/>
      </rPr>
      <t xml:space="preserve">
</t>
    </r>
    <r>
      <rPr>
        <sz val="11"/>
        <color rgb="FF000000"/>
        <rFont val="Calibri"/>
      </rPr>
      <t>If the output does not match the expected result, this is a finding.</t>
    </r>
  </si>
  <si>
    <t>V-256558</t>
  </si>
  <si>
    <r>
      <rPr>
        <sz val="11"/>
        <rFont val="Calibri"/>
      </rPr>
      <t>The Photon operating system must be configured so the x86 Ctrl-Alt-Delete key sequence is disabled on the command line.</t>
    </r>
  </si>
  <si>
    <r>
      <rPr>
        <sz val="11"/>
        <color rgb="FF000000"/>
        <rFont val="Calibri"/>
      </rPr>
      <t>At the command line, run the following command:</t>
    </r>
    <r>
      <rPr>
        <sz val="11"/>
        <color rgb="FF000000"/>
        <rFont val="Calibri"/>
      </rPr>
      <t xml:space="preserve">
</t>
    </r>
    <r>
      <rPr>
        <sz val="11"/>
        <color rgb="FF000000"/>
        <rFont val="Calibri"/>
      </rPr>
      <t># systemctl mask ctrl-alt-del.target</t>
    </r>
  </si>
  <si>
    <r>
      <rPr>
        <sz val="11"/>
        <color rgb="FF000000"/>
        <rFont val="Calibri"/>
      </rPr>
      <t>When the Ctrl-Alt-Del target is enabled, a locally logged-on user who presses Ctrl-Alt-Delete, when at the console, can reboot the system. If accidentally pressed, as could happen in the case of a mixed operating system environment, this can create the risk of short-term loss of systems availability due to unintentional reboot.</t>
    </r>
  </si>
  <si>
    <r>
      <rPr>
        <sz val="11"/>
        <color rgb="FF000000"/>
        <rFont val="Calibri"/>
      </rPr>
      <t>At the command line, run the following command:</t>
    </r>
    <r>
      <rPr>
        <sz val="11"/>
        <color rgb="FF000000"/>
        <rFont val="Calibri"/>
      </rPr>
      <t xml:space="preserve">
</t>
    </r>
    <r>
      <rPr>
        <sz val="11"/>
        <color rgb="FF000000"/>
        <rFont val="Calibri"/>
      </rPr>
      <t># systemctl status ctrl-alt-del.target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(Reason: Unit ctrl-alt-del.target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not "inactive" and "masked", this is a finding.</t>
    </r>
  </si>
  <si>
    <t>V-256559</t>
  </si>
  <si>
    <r>
      <rPr>
        <sz val="11"/>
        <rFont val="Calibri"/>
      </rPr>
      <t xml:space="preserve">The Photon operating system must be configured so the </t>
    </r>
    <r>
      <rPr>
        <sz val="11"/>
        <color rgb="FF000000"/>
        <rFont val="Calibri"/>
      </rPr>
      <t>"</t>
    </r>
    <r>
      <rPr>
        <b/>
        <sz val="11"/>
        <color rgb="FF000000"/>
        <rFont val="Calibri"/>
      </rPr>
      <t>/etc/skel</t>
    </r>
    <r>
      <rPr>
        <sz val="11"/>
        <color rgb="FF000000"/>
        <rFont val="Calibri"/>
      </rPr>
      <t>"</t>
    </r>
    <r>
      <rPr>
        <sz val="11"/>
        <color rgb="FF000000"/>
        <rFont val="Calibri"/>
      </rPr>
      <t xml:space="preserve"> default scripts are protected from unauthorized modification.</t>
    </r>
  </si>
  <si>
    <r>
      <rPr>
        <sz val="11"/>
        <color rgb="FF000000"/>
        <rFont val="Calibri"/>
      </rPr>
      <t>At the command line, run the following commands:</t>
    </r>
    <r>
      <rPr>
        <sz val="11"/>
        <color rgb="FF000000"/>
        <rFont val="Calibri"/>
      </rPr>
      <t xml:space="preserve">
</t>
    </r>
    <r>
      <rPr>
        <sz val="11"/>
        <color rgb="FF000000"/>
        <rFont val="Calibri"/>
      </rPr>
      <t># chmod 750 /etc/skel/.bash_logout</t>
    </r>
    <r>
      <rPr>
        <sz val="11"/>
        <color rgb="FF000000"/>
        <rFont val="Calibri"/>
      </rPr>
      <t xml:space="preserve">
</t>
    </r>
    <r>
      <rPr>
        <sz val="11"/>
        <color rgb="FF000000"/>
        <rFont val="Calibri"/>
      </rPr>
      <t># chmod 644 /etc/skel/.bash_profile</t>
    </r>
    <r>
      <rPr>
        <sz val="11"/>
        <color rgb="FF000000"/>
        <rFont val="Calibri"/>
      </rPr>
      <t xml:space="preserve">
</t>
    </r>
    <r>
      <rPr>
        <sz val="11"/>
        <color rgb="FF000000"/>
        <rFont val="Calibri"/>
      </rPr>
      <t># chmod 750 /etc/skel/.bashrc</t>
    </r>
    <r>
      <rPr>
        <sz val="11"/>
        <color rgb="FF000000"/>
        <rFont val="Calibri"/>
      </rPr>
      <t xml:space="preserve">
</t>
    </r>
    <r>
      <rPr>
        <sz val="11"/>
        <color rgb="FF000000"/>
        <rFont val="Calibri"/>
      </rPr>
      <t># chown root:root /etc/skel/.bash_logout</t>
    </r>
    <r>
      <rPr>
        <sz val="11"/>
        <color rgb="FF000000"/>
        <rFont val="Calibri"/>
      </rPr>
      <t xml:space="preserve">
</t>
    </r>
    <r>
      <rPr>
        <sz val="11"/>
        <color rgb="FF000000"/>
        <rFont val="Calibri"/>
      </rPr>
      <t># chown root:root /etc/skel/.bash_profile</t>
    </r>
    <r>
      <rPr>
        <sz val="11"/>
        <color rgb="FF000000"/>
        <rFont val="Calibri"/>
      </rPr>
      <t xml:space="preserve">
</t>
    </r>
    <r>
      <rPr>
        <sz val="11"/>
        <color rgb="FF000000"/>
        <rFont val="Calibri"/>
      </rPr>
      <t># chown root:root /etc/skel/.bashrc</t>
    </r>
  </si>
  <si>
    <r>
      <rPr>
        <sz val="11"/>
        <color rgb="FF000000"/>
        <rFont val="Calibri"/>
      </rPr>
      <t>If the skeleton files are not protected, unauthorized personnel could change user startup parameters and possibly jeopardize user files.</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</si>
  <si>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/etc/skel/.[^.]*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/etc/skel/.bash_logout permissions are 750 and owned by root:root</t>
    </r>
    <r>
      <rPr>
        <sz val="11"/>
        <color rgb="FF000000"/>
        <rFont val="Calibri"/>
      </rPr>
      <t xml:space="preserve">
</t>
    </r>
    <r>
      <rPr>
        <sz val="11"/>
        <color rgb="FF000000"/>
        <rFont val="Calibri"/>
      </rPr>
      <t>/etc/skel/.bash_profile permissions are 644 and owned by root:root</t>
    </r>
    <r>
      <rPr>
        <sz val="11"/>
        <color rgb="FF000000"/>
        <rFont val="Calibri"/>
      </rPr>
      <t xml:space="preserve">
</t>
    </r>
    <r>
      <rPr>
        <sz val="11"/>
        <color rgb="FF000000"/>
        <rFont val="Calibri"/>
      </rPr>
      <t>/etc/skel/.bashrc permissions are 750 and owned by root:root</t>
    </r>
    <r>
      <rPr>
        <sz val="11"/>
        <color rgb="FF000000"/>
        <rFont val="Calibri"/>
      </rPr>
      <t xml:space="preserve">
</t>
    </r>
    <r>
      <rPr>
        <sz val="11"/>
        <color rgb="FF000000"/>
        <rFont val="Calibri"/>
      </rPr>
      <t>If the output does not match the expected result, this is a finding.</t>
    </r>
  </si>
  <si>
    <t>V-256560</t>
  </si>
  <si>
    <r>
      <rPr>
        <sz val="11"/>
        <rFont val="Calibri"/>
      </rPr>
      <t xml:space="preserve">The Photon operating system must be configured so the </t>
    </r>
    <r>
      <rPr>
        <sz val="11"/>
        <color rgb="FF000000"/>
        <rFont val="Calibri"/>
      </rPr>
      <t>"</t>
    </r>
    <r>
      <rPr>
        <b/>
        <sz val="11"/>
        <color rgb="FF000000"/>
        <rFont val="Calibri"/>
      </rPr>
      <t>/root</t>
    </r>
    <r>
      <rPr>
        <sz val="11"/>
        <color rgb="FF000000"/>
        <rFont val="Calibri"/>
      </rPr>
      <t>"</t>
    </r>
    <r>
      <rPr>
        <sz val="11"/>
        <color rgb="FF000000"/>
        <rFont val="Calibri"/>
      </rPr>
      <t xml:space="preserve"> path is protected from unauthorized access.</t>
    </r>
  </si>
  <si>
    <r>
      <rPr>
        <sz val="11"/>
        <color rgb="FF000000"/>
        <rFont val="Calibri"/>
      </rPr>
      <t>At the command line, run the following commands:</t>
    </r>
    <r>
      <rPr>
        <sz val="11"/>
        <color rgb="FF000000"/>
        <rFont val="Calibri"/>
      </rPr>
      <t xml:space="preserve">
</t>
    </r>
    <r>
      <rPr>
        <sz val="11"/>
        <color rgb="FF000000"/>
        <rFont val="Calibri"/>
      </rPr>
      <t># chmod 700 /root</t>
    </r>
    <r>
      <rPr>
        <sz val="11"/>
        <color rgb="FF000000"/>
        <rFont val="Calibri"/>
      </rPr>
      <t xml:space="preserve">
</t>
    </r>
    <r>
      <rPr>
        <sz val="11"/>
        <color rgb="FF000000"/>
        <rFont val="Calibri"/>
      </rPr>
      <t># chown root:root /root</t>
    </r>
  </si>
  <si>
    <r>
      <rPr>
        <sz val="11"/>
        <color rgb="FF000000"/>
        <rFont val="Calibri"/>
      </rPr>
      <t>If the "/root" path is accessible to users other than root, unauthorized users could change the root partitions files.</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</si>
  <si>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/root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/root permissions are 700 and owned by root:root</t>
    </r>
    <r>
      <rPr>
        <sz val="11"/>
        <color rgb="FF000000"/>
        <rFont val="Calibri"/>
      </rPr>
      <t xml:space="preserve">
</t>
    </r>
    <r>
      <rPr>
        <sz val="11"/>
        <color rgb="FF000000"/>
        <rFont val="Calibri"/>
      </rPr>
      <t>If the output does not match the expected result, this is a finding.</t>
    </r>
  </si>
  <si>
    <t>V-256561</t>
  </si>
  <si>
    <r>
      <rPr>
        <sz val="11"/>
        <rFont val="Calibri"/>
      </rPr>
      <t>The Photon operating system must be configured so that all global initialization scripts are protected from unauthorized modification.</t>
    </r>
  </si>
  <si>
    <r>
      <rPr>
        <sz val="11"/>
        <color rgb="FF000000"/>
        <rFont val="Calibri"/>
      </rPr>
      <t>At the command line, run the following commands for each returned file:</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</si>
  <si>
    <r>
      <rPr>
        <sz val="11"/>
        <color rgb="FF000000"/>
        <rFont val="Calibri"/>
      </rPr>
      <t>Local initialization files are used to configure the user's shell environment upon login. Malicious modification of these files could compromise accounts upon login.</t>
    </r>
  </si>
  <si>
    <r>
      <rPr>
        <sz val="11"/>
        <color rgb="FF000000"/>
        <rFont val="Calibri"/>
      </rPr>
      <t>At the command line, run the following command:</t>
    </r>
    <r>
      <rPr>
        <sz val="11"/>
        <color rgb="FF000000"/>
        <rFont val="Calibri"/>
      </rPr>
      <t xml:space="preserve">
</t>
    </r>
    <r>
      <rPr>
        <sz val="11"/>
        <color rgb="FF000000"/>
        <rFont val="Calibri"/>
      </rPr>
      <t># find /etc/bash.bashrc /etc/profile /etc/profile.d/ -xdev -type f -a '(' -perm -002 -o -not -user root -o -not -group root ')' -exec ls -ld {} \;</t>
    </r>
    <r>
      <rPr>
        <sz val="11"/>
        <color rgb="FF000000"/>
        <rFont val="Calibri"/>
      </rPr>
      <t xml:space="preserve">
</t>
    </r>
    <r>
      <rPr>
        <sz val="11"/>
        <color rgb="FF000000"/>
        <rFont val="Calibri"/>
      </rPr>
      <t>If any files are returned, this is a finding.</t>
    </r>
  </si>
  <si>
    <t>V-256562</t>
  </si>
  <si>
    <r>
      <rPr>
        <sz val="11"/>
        <rFont val="Calibri"/>
      </rPr>
      <t>The Photon operating system must be configured so that all system startup scripts are protected from unauthorized modification.</t>
    </r>
  </si>
  <si>
    <r>
      <rPr>
        <sz val="11"/>
        <color rgb="FF000000"/>
        <rFont val="Calibri"/>
      </rPr>
      <t>If system startup scripts are accessible to unauthorized modification, this could compromise the system on startup.</t>
    </r>
  </si>
  <si>
    <r>
      <rPr>
        <sz val="11"/>
        <color rgb="FF000000"/>
        <rFont val="Calibri"/>
      </rPr>
      <t>At the command line, run the following command:</t>
    </r>
    <r>
      <rPr>
        <sz val="11"/>
        <color rgb="FF000000"/>
        <rFont val="Calibri"/>
      </rPr>
      <t xml:space="preserve">
</t>
    </r>
    <r>
      <rPr>
        <sz val="11"/>
        <color rgb="FF000000"/>
        <rFont val="Calibri"/>
      </rPr>
      <t># find /etc/rc.d/* -xdev -type f -a '(' -perm -002 -o -not -user root -o -not -group root ')' -exec ls -ld {} \;</t>
    </r>
    <r>
      <rPr>
        <sz val="11"/>
        <color rgb="FF000000"/>
        <rFont val="Calibri"/>
      </rPr>
      <t xml:space="preserve">
</t>
    </r>
    <r>
      <rPr>
        <sz val="11"/>
        <color rgb="FF000000"/>
        <rFont val="Calibri"/>
      </rPr>
      <t>If any files are returned, this is a finding.</t>
    </r>
  </si>
  <si>
    <t>V-256563</t>
  </si>
  <si>
    <r>
      <rPr>
        <sz val="11"/>
        <rFont val="Calibri"/>
      </rPr>
      <t>The Photon operating system must be configured so that all files have a valid owner and group owner.</t>
    </r>
  </si>
  <si>
    <r>
      <rPr>
        <sz val="11"/>
        <color rgb="FF000000"/>
        <rFont val="Calibri"/>
      </rPr>
      <t>At the command line, run the following command for each returned file:</t>
    </r>
    <r>
      <rPr>
        <sz val="11"/>
        <color rgb="FF000000"/>
        <rFont val="Calibri"/>
      </rPr>
      <t xml:space="preserve">
</t>
    </r>
    <r>
      <rPr>
        <sz val="11"/>
        <color rgb="FF000000"/>
        <rFont val="Calibri"/>
      </rPr>
      <t># chown root:root &lt;file&gt;</t>
    </r>
  </si>
  <si>
    <r>
      <rPr>
        <sz val="11"/>
        <color rgb="FF000000"/>
        <rFont val="Calibri"/>
      </rPr>
      <t>If files do not have valid user and group owners, unintended access to files could occur.</t>
    </r>
  </si>
  <si>
    <r>
      <rPr>
        <sz val="11"/>
        <color rgb="FF000000"/>
        <rFont val="Calibri"/>
      </rPr>
      <t>At the command line, run the following command:</t>
    </r>
    <r>
      <rPr>
        <sz val="11"/>
        <color rgb="FF000000"/>
        <rFont val="Calibri"/>
      </rPr>
      <t xml:space="preserve">
</t>
    </r>
    <r>
      <rPr>
        <sz val="11"/>
        <color rgb="FF000000"/>
        <rFont val="Calibri"/>
      </rPr>
      <t># find / -fstype ext4 -nouser -o -nogroup -exec ls -ld {} \; 2&gt;/dev/null</t>
    </r>
    <r>
      <rPr>
        <sz val="11"/>
        <color rgb="FF000000"/>
        <rFont val="Calibri"/>
      </rPr>
      <t xml:space="preserve">
</t>
    </r>
    <r>
      <rPr>
        <sz val="11"/>
        <color rgb="FF000000"/>
        <rFont val="Calibri"/>
      </rPr>
      <t>If any files are returned, this is a finding.</t>
    </r>
  </si>
  <si>
    <t>V-256564</t>
  </si>
  <si>
    <r>
      <rPr>
        <sz val="11"/>
        <rFont val="Calibri"/>
      </rPr>
      <t xml:space="preserve">The Photon operating system must be configured so the </t>
    </r>
    <r>
      <rPr>
        <sz val="11"/>
        <color rgb="FF000000"/>
        <rFont val="Calibri"/>
      </rPr>
      <t>"</t>
    </r>
    <r>
      <rPr>
        <b/>
        <sz val="11"/>
        <color rgb="FF000000"/>
        <rFont val="Calibri"/>
      </rPr>
      <t>/etc/cron.allow</t>
    </r>
    <r>
      <rPr>
        <sz val="11"/>
        <color rgb="FF000000"/>
        <rFont val="Calibri"/>
      </rPr>
      <t>"</t>
    </r>
    <r>
      <rPr>
        <sz val="11"/>
        <color rgb="FF000000"/>
        <rFont val="Calibri"/>
      </rPr>
      <t xml:space="preserve"> file is protected from unauthorized modification.</t>
    </r>
  </si>
  <si>
    <r>
      <rPr>
        <sz val="11"/>
        <color rgb="FF000000"/>
        <rFont val="Calibri"/>
      </rPr>
      <t>At the command line, run the following commands:</t>
    </r>
    <r>
      <rPr>
        <sz val="11"/>
        <color rgb="FF000000"/>
        <rFont val="Calibri"/>
      </rPr>
      <t xml:space="preserve">
</t>
    </r>
    <r>
      <rPr>
        <sz val="11"/>
        <color rgb="FF000000"/>
        <rFont val="Calibri"/>
      </rPr>
      <t># chmod 600 /etc/cron.allow</t>
    </r>
    <r>
      <rPr>
        <sz val="11"/>
        <color rgb="FF000000"/>
        <rFont val="Calibri"/>
      </rPr>
      <t xml:space="preserve">
</t>
    </r>
    <r>
      <rPr>
        <sz val="11"/>
        <color rgb="FF000000"/>
        <rFont val="Calibri"/>
      </rPr>
      <t># chown root:root /etc/cron.allow</t>
    </r>
  </si>
  <si>
    <r>
      <rPr>
        <sz val="11"/>
        <color rgb="FF000000"/>
        <rFont val="Calibri"/>
      </rPr>
      <t>If cron files and folders are accessible to unauthorized users, malicious jobs may be created.</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</si>
  <si>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/etc/cron.allow</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/etc/cron.allow permissions are 600 and owned by root:root</t>
    </r>
    <r>
      <rPr>
        <sz val="11"/>
        <color rgb="FF000000"/>
        <rFont val="Calibri"/>
      </rPr>
      <t xml:space="preserve">
</t>
    </r>
    <r>
      <rPr>
        <sz val="11"/>
        <color rgb="FF000000"/>
        <rFont val="Calibri"/>
      </rPr>
      <t>If the output does not match the expected result, this is a finding.</t>
    </r>
  </si>
  <si>
    <t>V-256565</t>
  </si>
  <si>
    <r>
      <rPr>
        <sz val="11"/>
        <rFont val="Calibri"/>
      </rPr>
      <t>The Photon operating system must be configured so that all cron jobs are protected from unauthorized modification.</t>
    </r>
  </si>
  <si>
    <r>
      <rPr>
        <sz val="11"/>
        <color rgb="FF000000"/>
        <rFont val="Calibri"/>
      </rPr>
      <t>At the command line, run the following commands for each returned file:</t>
    </r>
    <r>
      <rPr>
        <sz val="11"/>
        <color rgb="FF000000"/>
        <rFont val="Calibri"/>
      </rPr>
      <t xml:space="preserve">
</t>
    </r>
    <r>
      <rPr>
        <sz val="11"/>
        <color rgb="FF000000"/>
        <rFont val="Calibri"/>
      </rPr>
      <t># chmod 644 &lt;file&gt;</t>
    </r>
    <r>
      <rPr>
        <sz val="11"/>
        <color rgb="FF000000"/>
        <rFont val="Calibri"/>
      </rPr>
      <t xml:space="preserve">
</t>
    </r>
    <r>
      <rPr>
        <sz val="11"/>
        <color rgb="FF000000"/>
        <rFont val="Calibri"/>
      </rPr>
      <t># chown root &lt;file&gt;</t>
    </r>
  </si>
  <si>
    <r>
      <rPr>
        <sz val="11"/>
        <color rgb="FF000000"/>
        <rFont val="Calibri"/>
      </rPr>
      <t>At the command line, run the following command:</t>
    </r>
    <r>
      <rPr>
        <sz val="11"/>
        <color rgb="FF000000"/>
        <rFont val="Calibri"/>
      </rPr>
      <t xml:space="preserve">
</t>
    </r>
    <r>
      <rPr>
        <sz val="11"/>
        <color rgb="FF000000"/>
        <rFont val="Calibri"/>
      </rPr>
      <t># find /etc/cron.d/ /etc/cron.daily/ /etc/cron.hourly/ /etc/cron.monthly/ /etc/cron.weekly/ -xdev -type f -a '(' -perm -022 -o -not -user root ')' -exec ls -ld {} \;</t>
    </r>
    <r>
      <rPr>
        <sz val="11"/>
        <color rgb="FF000000"/>
        <rFont val="Calibri"/>
      </rPr>
      <t xml:space="preserve">
</t>
    </r>
    <r>
      <rPr>
        <sz val="11"/>
        <color rgb="FF000000"/>
        <rFont val="Calibri"/>
      </rPr>
      <t>If any files are returned, this is a finding.</t>
    </r>
  </si>
  <si>
    <t>V-256566</t>
  </si>
  <si>
    <r>
      <rPr>
        <sz val="11"/>
        <rFont val="Calibri"/>
      </rPr>
      <t>The Photon operating system must be configured so that all cron paths are protected from unauthorized modification.</t>
    </r>
  </si>
  <si>
    <r>
      <rPr>
        <sz val="11"/>
        <color rgb="FF000000"/>
        <rFont val="Calibri"/>
      </rPr>
      <t>At the command line, run the following commands for each returned file:</t>
    </r>
    <r>
      <rPr>
        <sz val="11"/>
        <color rgb="FF000000"/>
        <rFont val="Calibri"/>
      </rPr>
      <t xml:space="preserve">
</t>
    </r>
    <r>
      <rPr>
        <sz val="11"/>
        <color rgb="FF000000"/>
        <rFont val="Calibri"/>
      </rPr>
      <t># chmod 755 &lt;path&gt;</t>
    </r>
    <r>
      <rPr>
        <sz val="11"/>
        <color rgb="FF000000"/>
        <rFont val="Calibri"/>
      </rPr>
      <t xml:space="preserve">
</t>
    </r>
    <r>
      <rPr>
        <sz val="11"/>
        <color rgb="FF000000"/>
        <rFont val="Calibri"/>
      </rPr>
      <t># chown root:root &lt;path&gt;</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</si>
  <si>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/etc/cron.d /etc/cron.daily /etc/cron.hourly /etc/cron.monthly /etc/cron.weekly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/etc/cron.d permissions are 755 and owned by root:root</t>
    </r>
    <r>
      <rPr>
        <sz val="11"/>
        <color rgb="FF000000"/>
        <rFont val="Calibri"/>
      </rPr>
      <t xml:space="preserve">
</t>
    </r>
    <r>
      <rPr>
        <sz val="11"/>
        <color rgb="FF000000"/>
        <rFont val="Calibri"/>
      </rPr>
      <t>/etc/cron.daily permissions are 755 and owned by root:root</t>
    </r>
    <r>
      <rPr>
        <sz val="11"/>
        <color rgb="FF000000"/>
        <rFont val="Calibri"/>
      </rPr>
      <t xml:space="preserve">
</t>
    </r>
    <r>
      <rPr>
        <sz val="11"/>
        <color rgb="FF000000"/>
        <rFont val="Calibri"/>
      </rPr>
      <t>/etc/cron.hourly permissions are 755 and owned by root:root</t>
    </r>
    <r>
      <rPr>
        <sz val="11"/>
        <color rgb="FF000000"/>
        <rFont val="Calibri"/>
      </rPr>
      <t xml:space="preserve">
</t>
    </r>
    <r>
      <rPr>
        <sz val="11"/>
        <color rgb="FF000000"/>
        <rFont val="Calibri"/>
      </rPr>
      <t>/etc/cron.monthly permissions are 755 and owned by root:root</t>
    </r>
    <r>
      <rPr>
        <sz val="11"/>
        <color rgb="FF000000"/>
        <rFont val="Calibri"/>
      </rPr>
      <t xml:space="preserve">
</t>
    </r>
    <r>
      <rPr>
        <sz val="11"/>
        <color rgb="FF000000"/>
        <rFont val="Calibri"/>
      </rPr>
      <t>/etc/cron.weekly permissions are 755 and owned by root:root</t>
    </r>
    <r>
      <rPr>
        <sz val="11"/>
        <color rgb="FF000000"/>
        <rFont val="Calibri"/>
      </rPr>
      <t xml:space="preserve">
</t>
    </r>
    <r>
      <rPr>
        <sz val="11"/>
        <color rgb="FF000000"/>
        <rFont val="Calibri"/>
      </rPr>
      <t>If the output does not match the expected result, this is a finding.</t>
    </r>
  </si>
  <si>
    <t>V-256567</t>
  </si>
  <si>
    <r>
      <rPr>
        <sz val="11"/>
        <rFont val="Calibri"/>
      </rPr>
      <t>The Photon operating system must not forward IPv4 or IPv6 source-routed packets.</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</si>
  <si>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"net.ipv[4|6].conf.(all|default|eth.*).accept_source_route"); do sed -i -e "/^${SETTING}/d" /etc/sysctl.conf;echo $SETTING=0&gt;&gt;/etc/sysctl.conf; done</t>
    </r>
    <r>
      <rPr>
        <sz val="11"/>
        <color rgb="FF000000"/>
        <rFont val="Calibri"/>
      </rPr>
      <t xml:space="preserve">
</t>
    </r>
    <r>
      <rPr>
        <sz val="11"/>
        <color rgb="FF000000"/>
        <rFont val="Calibri"/>
      </rPr>
      <t># /sbin/sysctl --load</t>
    </r>
  </si>
  <si>
    <r>
      <rPr>
        <sz val="11"/>
        <color rgb="FF000000"/>
        <rFont val="Calibri"/>
      </rPr>
      <t>Source routing is an Internet Protocol mechanism that allows an IP packet to carry information, a list of addresses, that tells a router the path the packet must take. There is also an option to record the hops as the route is traversed.</t>
    </r>
    <r>
      <rPr>
        <sz val="11"/>
        <color rgb="FF000000"/>
        <rFont val="Calibri"/>
      </rPr>
      <t xml:space="preserve">
</t>
    </r>
    <r>
      <rPr>
        <sz val="11"/>
        <color rgb="FF000000"/>
        <rFont val="Calibri"/>
      </rPr>
      <t>The list of hops taken, the "route record", provides the destination with a return path to the source. This allows the source (the sending host) to specify the route, loosely or strictly, ignoring the routing tables of some or all of the routers. It can allow a user to redirect network traffic for malicious purposes and should therefore be disabled.</t>
    </r>
  </si>
  <si>
    <r>
      <rPr>
        <sz val="11"/>
        <color rgb="FF000000"/>
        <rFont val="Calibri"/>
      </rPr>
      <t>At the command line, run the following command:</t>
    </r>
    <r>
      <rPr>
        <sz val="11"/>
        <color rgb="FF000000"/>
        <rFont val="Calibri"/>
      </rPr>
      <t xml:space="preserve">
</t>
    </r>
    <r>
      <rPr>
        <sz val="11"/>
        <color rgb="FF000000"/>
        <rFont val="Calibri"/>
      </rPr>
      <t># /sbin/sysctl -a --pattern "net.ipv[4|6].conf.(all|default|eth.*).accept_source_route"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net.ipv4.conf.eth0.accept_source_route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net.ipv6.conf.eth0.accept_source_route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</si>
  <si>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V-256568</t>
  </si>
  <si>
    <r>
      <rPr>
        <sz val="11"/>
        <rFont val="Calibri"/>
      </rPr>
      <t>The Photon operating system must not respond to IPv4 Internet Control Message Protocol (ICMP) echoes sent to a broadcast address.</t>
    </r>
  </si>
  <si>
    <r>
      <rPr>
        <sz val="11"/>
        <color rgb="FF000000"/>
        <rFont val="Calibri"/>
      </rPr>
      <t>At the command line, run the following commands:</t>
    </r>
    <r>
      <rPr>
        <sz val="11"/>
        <color rgb="FF000000"/>
        <rFont val="Calibri"/>
      </rPr>
      <t xml:space="preserve">
</t>
    </r>
    <r>
      <rPr>
        <sz val="11"/>
        <color rgb="FF000000"/>
        <rFont val="Calibri"/>
      </rPr>
      <t># sed -i -e "/^net.ipv4.icmp_echo_ignore_broadcasts/d" /etc/sysctl.conf</t>
    </r>
    <r>
      <rPr>
        <sz val="11"/>
        <color rgb="FF000000"/>
        <rFont val="Calibri"/>
      </rPr>
      <t xml:space="preserve">
</t>
    </r>
    <r>
      <rPr>
        <sz val="11"/>
        <color rgb="FF000000"/>
        <rFont val="Calibri"/>
      </rPr>
      <t># echo net.ipv4.icmp_echo_ignore_broadcasts=1&gt;&gt;/etc/sysctl.conf</t>
    </r>
    <r>
      <rPr>
        <sz val="11"/>
        <color rgb="FF000000"/>
        <rFont val="Calibri"/>
      </rPr>
      <t xml:space="preserve">
</t>
    </r>
    <r>
      <rPr>
        <sz val="11"/>
        <color rgb="FF000000"/>
        <rFont val="Calibri"/>
      </rPr>
      <t># /sbin/sysctl --load</t>
    </r>
  </si>
  <si>
    <r>
      <rPr>
        <sz val="11"/>
        <color rgb="FF000000"/>
        <rFont val="Calibri"/>
      </rPr>
      <t>Responding to broadcast (ICMP) echoes facilitates network mapping and provides a vector for amplification attacks.</t>
    </r>
  </si>
  <si>
    <r>
      <rPr>
        <sz val="11"/>
        <color rgb="FF000000"/>
        <rFont val="Calibri"/>
      </rPr>
      <t>At the command line, run the following command:</t>
    </r>
    <r>
      <rPr>
        <sz val="11"/>
        <color rgb="FF000000"/>
        <rFont val="Calibri"/>
      </rPr>
      <t xml:space="preserve">
</t>
    </r>
    <r>
      <rPr>
        <sz val="11"/>
        <color rgb="FF000000"/>
        <rFont val="Calibri"/>
      </rPr>
      <t># /sbin/sysctl -a --pattern ignore_broadcasts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output does not match the expected result, this is a finding.</t>
    </r>
  </si>
  <si>
    <t>V-256569</t>
  </si>
  <si>
    <r>
      <rPr>
        <sz val="11"/>
        <rFont val="Calibri"/>
      </rPr>
      <t>The Photon operating system must prevent IPv4 Internet Control Message Protocol (ICMP) redirect messages from being accepted.</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</si>
  <si>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"net.ipv4.conf.(all|default|eth.*).accept_redirects"); do sed -i -e "/^${SETTING}/d" /etc/sysctl.conf;echo $SETTING=0&gt;&gt;/etc/sysctl.conf; done</t>
    </r>
    <r>
      <rPr>
        <sz val="11"/>
        <color rgb="FF000000"/>
        <rFont val="Calibri"/>
      </rPr>
      <t xml:space="preserve">
</t>
    </r>
    <r>
      <rPr>
        <sz val="11"/>
        <color rgb="FF000000"/>
        <rFont val="Calibri"/>
      </rPr>
      <t># /sbin/sysctl --load</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</si>
  <si>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</si>
  <si>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At the command line, run the following command:</t>
    </r>
    <r>
      <rPr>
        <sz val="11"/>
        <color rgb="FF000000"/>
        <rFont val="Calibri"/>
      </rPr>
      <t xml:space="preserve">
</t>
    </r>
    <r>
      <rPr>
        <sz val="11"/>
        <color rgb="FF000000"/>
        <rFont val="Calibri"/>
      </rPr>
      <t># /sbin/sysctl -a --pattern "net.ipv4.conf.(all|default|eth.*).accept_redirects"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net.ipv4.conf.eth0.accept_redirects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</si>
  <si>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V-256570</t>
  </si>
  <si>
    <r>
      <rPr>
        <sz val="11"/>
        <rFont val="Calibri"/>
      </rPr>
      <t>The Photon operating system must prevent IPv4 Internet Control Message Protocol (ICMP) secure redirect messages from being accepted.</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</si>
  <si>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"net.ipv4.conf.(all|default|eth.*).secure_redirects"); do sed -i -e "/^${SETTING}/d" /etc/sysctl.conf;echo $SETTING=0&gt;&gt;/etc/sysctl.conf; done</t>
    </r>
    <r>
      <rPr>
        <sz val="11"/>
        <color rgb="FF000000"/>
        <rFont val="Calibri"/>
      </rPr>
      <t xml:space="preserve">
</t>
    </r>
    <r>
      <rPr>
        <sz val="11"/>
        <color rgb="FF000000"/>
        <rFont val="Calibri"/>
      </rPr>
      <t># /sbin/sysctl --load</t>
    </r>
  </si>
  <si>
    <r>
      <rPr>
        <sz val="11"/>
        <color rgb="FF000000"/>
        <rFont val="Calibri"/>
      </rPr>
      <t>At the command line, run the following command:</t>
    </r>
    <r>
      <rPr>
        <sz val="11"/>
        <color rgb="FF000000"/>
        <rFont val="Calibri"/>
      </rPr>
      <t xml:space="preserve">
</t>
    </r>
    <r>
      <rPr>
        <sz val="11"/>
        <color rgb="FF000000"/>
        <rFont val="Calibri"/>
      </rPr>
      <t># /sbin/sysctl -a --pattern "net.ipv4.conf.(all|default|eth.*).secure_redirects"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net.ipv4.conf.eth0.secure_redirects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</si>
  <si>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V-256571</t>
  </si>
  <si>
    <r>
      <rPr>
        <sz val="11"/>
        <rFont val="Calibri"/>
      </rPr>
      <t>The Photon operating system must not send IPv4 Internet Control Message Protocol (ICMP) redirects.</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</si>
  <si>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"net.ipv4.conf.(all|default|eth.*).send_redirects"); do sed -i -e "/^${SETTING}/d" /etc/sysctl.conf;echo $SETTING=0&gt;&gt;/etc/sysctl.conf; done</t>
    </r>
    <r>
      <rPr>
        <sz val="11"/>
        <color rgb="FF000000"/>
        <rFont val="Calibri"/>
      </rPr>
      <t xml:space="preserve">
</t>
    </r>
    <r>
      <rPr>
        <sz val="11"/>
        <color rgb="FF000000"/>
        <rFont val="Calibri"/>
      </rPr>
      <t># /sbin/sysctl --load</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</si>
  <si>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</si>
  <si>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At the command line, run the following command:</t>
    </r>
    <r>
      <rPr>
        <sz val="11"/>
        <color rgb="FF000000"/>
        <rFont val="Calibri"/>
      </rPr>
      <t xml:space="preserve">
</t>
    </r>
    <r>
      <rPr>
        <sz val="11"/>
        <color rgb="FF000000"/>
        <rFont val="Calibri"/>
      </rPr>
      <t># /sbin/sysctl -a --pattern "net.ipv4.conf.(all|default|eth.*).send_redirects"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net.ipv4.conf.eth0.send_redirects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</si>
  <si>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V-256572</t>
  </si>
  <si>
    <r>
      <rPr>
        <sz val="11"/>
        <rFont val="Calibri"/>
      </rPr>
      <t>The Photon operating system must log IPv4 packets with impossible addresses.</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</si>
  <si>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"net.ipv4.conf.(all|default|eth.*).log_martians"); do sed -i -e "/^${SETTING}/d" /etc/sysctl.conf;echo $SETTING=1&gt;&gt;/etc/sysctl.conf; done</t>
    </r>
    <r>
      <rPr>
        <sz val="11"/>
        <color rgb="FF000000"/>
        <rFont val="Calibri"/>
      </rPr>
      <t xml:space="preserve">
</t>
    </r>
    <r>
      <rPr>
        <sz val="11"/>
        <color rgb="FF000000"/>
        <rFont val="Calibri"/>
      </rPr>
      <t># /sbin/sysctl --load</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</si>
  <si>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</si>
  <si>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At the command line, run the following command:</t>
    </r>
    <r>
      <rPr>
        <sz val="11"/>
        <color rgb="FF000000"/>
        <rFont val="Calibri"/>
      </rPr>
      <t xml:space="preserve">
</t>
    </r>
    <r>
      <rPr>
        <sz val="11"/>
        <color rgb="FF000000"/>
        <rFont val="Calibri"/>
      </rPr>
      <t># /sbin/sysctl -a --pattern "net.ipv4.conf.(all|default|eth.*).log_martians"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net.ipv4.conf.eth0.log_martians = 1</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"1".</t>
    </r>
  </si>
  <si>
    <t>V-256573</t>
  </si>
  <si>
    <r>
      <rPr>
        <sz val="11"/>
        <rFont val="Calibri"/>
      </rPr>
      <t>The Photon operating system must use a reverse-path filter for IPv4 network traffic.</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</si>
  <si>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"net.ipv4.conf.(all|default|eth.*)\.rp_filter"); do sed -i -e "/^${SETTING}/d" /etc/sysctl.conf;echo $SETTING=1&gt;&gt;/etc/sysctl.conf; done</t>
    </r>
    <r>
      <rPr>
        <sz val="11"/>
        <color rgb="FF000000"/>
        <rFont val="Calibri"/>
      </rPr>
      <t xml:space="preserve">
</t>
    </r>
    <r>
      <rPr>
        <sz val="11"/>
        <color rgb="FF000000"/>
        <rFont val="Calibri"/>
      </rPr>
      <t># /sbin/sysctl --load</t>
    </r>
  </si>
  <si>
    <r>
      <rPr>
        <sz val="11"/>
        <color rgb="FF000000"/>
        <rFont val="Calibri"/>
      </rPr>
      <t>Enabling reverse path filtering drops packets with source addresses that should not have been able to be received on the interface they were received on. It should not be used on systems that are routers for complicated networks but is helpful for end hosts and routers serving small networks.</t>
    </r>
  </si>
  <si>
    <r>
      <rPr>
        <sz val="11"/>
        <color rgb="FF000000"/>
        <rFont val="Calibri"/>
      </rPr>
      <t>At the command line, run the following command:</t>
    </r>
    <r>
      <rPr>
        <sz val="11"/>
        <color rgb="FF000000"/>
        <rFont val="Calibri"/>
      </rPr>
      <t xml:space="preserve">
</t>
    </r>
    <r>
      <rPr>
        <sz val="11"/>
        <color rgb="FF000000"/>
        <rFont val="Calibri"/>
      </rPr>
      <t># /sbin/sysctl -a --pattern "net.ipv4.conf.(all|default|eth.*)\.rp_filter"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net.ipv4.conf.eth0.rp_filter = 1</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"1".</t>
    </r>
  </si>
  <si>
    <t>V-256574</t>
  </si>
  <si>
    <r>
      <rPr>
        <sz val="11"/>
        <rFont val="Calibri"/>
      </rPr>
      <t>The Photon operating system must not perform multicast packet forwarding.</t>
    </r>
  </si>
  <si>
    <r>
      <rPr>
        <sz val="11"/>
        <color rgb="FF000000"/>
        <rFont val="Calibri"/>
      </rPr>
      <t>At the command line, run the following command:</t>
    </r>
    <r>
      <rPr>
        <sz val="11"/>
        <color rgb="FF000000"/>
        <rFont val="Calibri"/>
      </rPr>
      <t xml:space="preserve">
</t>
    </r>
    <r>
      <rPr>
        <sz val="11"/>
        <color rgb="FF000000"/>
        <rFont val="Calibri"/>
      </rPr>
      <t># for SETTING in $(/sbin/sysctl -aN --pattern "net.ipv[4|6].conf.(all|default|eth.*).mc_forwarding"); do sed -i -e "/^${SETTING}/d" /etc/sysctl.conf;echo $SETTING=0&gt;&gt;/etc/sysctl.conf; done</t>
    </r>
    <r>
      <rPr>
        <sz val="11"/>
        <color rgb="FF000000"/>
        <rFont val="Calibri"/>
      </rPr>
      <t xml:space="preserve">
</t>
    </r>
    <r>
      <rPr>
        <sz val="11"/>
        <color rgb="FF000000"/>
        <rFont val="Calibri"/>
      </rPr>
      <t># /sbin/sysctl --load</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</si>
  <si>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</si>
  <si>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At the command line, run the following command:</t>
    </r>
    <r>
      <rPr>
        <sz val="11"/>
        <color rgb="FF000000"/>
        <rFont val="Calibri"/>
      </rPr>
      <t xml:space="preserve">
</t>
    </r>
    <r>
      <rPr>
        <sz val="11"/>
        <color rgb="FF000000"/>
        <rFont val="Calibri"/>
      </rPr>
      <t># /sbin/sysctl -a --pattern "net.ipv[4|6].conf.(all|default|eth.*).mc_forwarding"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net.ipv4.conf.all.mc_forwarding = 0</t>
    </r>
    <r>
      <rPr>
        <sz val="11"/>
        <color rgb="FF000000"/>
        <rFont val="Calibri"/>
      </rPr>
      <t xml:space="preserve">
</t>
    </r>
    <r>
      <rPr>
        <sz val="11"/>
        <color rgb="FF000000"/>
        <rFont val="Calibri"/>
      </rPr>
      <t>net.ipv4.conf.default.mc_forwarding = 0</t>
    </r>
    <r>
      <rPr>
        <sz val="11"/>
        <color rgb="FF000000"/>
        <rFont val="Calibri"/>
      </rPr>
      <t xml:space="preserve">
</t>
    </r>
    <r>
      <rPr>
        <sz val="11"/>
        <color rgb="FF000000"/>
        <rFont val="Calibri"/>
      </rPr>
      <t>net.ipv4.conf.eth0.mc_forwarding = 0</t>
    </r>
    <r>
      <rPr>
        <sz val="11"/>
        <color rgb="FF000000"/>
        <rFont val="Calibri"/>
      </rPr>
      <t xml:space="preserve">
</t>
    </r>
    <r>
      <rPr>
        <sz val="11"/>
        <color rgb="FF000000"/>
        <rFont val="Calibri"/>
      </rPr>
      <t>net.ipv6.conf.all.mc_forwarding = 0</t>
    </r>
    <r>
      <rPr>
        <sz val="11"/>
        <color rgb="FF000000"/>
        <rFont val="Calibri"/>
      </rPr>
      <t xml:space="preserve">
</t>
    </r>
    <r>
      <rPr>
        <sz val="11"/>
        <color rgb="FF000000"/>
        <rFont val="Calibri"/>
      </rPr>
      <t>net.ipv6.conf.default.mc_forwarding = 0</t>
    </r>
    <r>
      <rPr>
        <sz val="11"/>
        <color rgb="FF000000"/>
        <rFont val="Calibri"/>
      </rPr>
      <t xml:space="preserve">
</t>
    </r>
    <r>
      <rPr>
        <sz val="11"/>
        <color rgb="FF000000"/>
        <rFont val="Calibri"/>
      </rPr>
      <t>net.ipv6.conf.eth0.mc_forwarding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</si>
  <si>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V-256575</t>
  </si>
  <si>
    <r>
      <rPr>
        <sz val="11"/>
        <rFont val="Calibri"/>
      </rPr>
      <t>The Photon operating system must not perform IPv4 packet forwarding.</t>
    </r>
  </si>
  <si>
    <r>
      <rPr>
        <sz val="11"/>
        <color rgb="FF000000"/>
        <rFont val="Calibri"/>
      </rPr>
      <t>At the command line, run the following commands:</t>
    </r>
    <r>
      <rPr>
        <sz val="11"/>
        <color rgb="FF000000"/>
        <rFont val="Calibri"/>
      </rPr>
      <t xml:space="preserve">
</t>
    </r>
    <r>
      <rPr>
        <sz val="11"/>
        <color rgb="FF000000"/>
        <rFont val="Calibri"/>
      </rPr>
      <t># sed -i -e "/^net.ipv4.ip_forward/d" /etc/sysctl.conf</t>
    </r>
    <r>
      <rPr>
        <sz val="11"/>
        <color rgb="FF000000"/>
        <rFont val="Calibri"/>
      </rPr>
      <t xml:space="preserve">
</t>
    </r>
    <r>
      <rPr>
        <sz val="11"/>
        <color rgb="FF000000"/>
        <rFont val="Calibri"/>
      </rPr>
      <t># echo net.ipv4.ip_forward=0&gt;&gt;/etc/sysctl.conf</t>
    </r>
    <r>
      <rPr>
        <sz val="11"/>
        <color rgb="FF000000"/>
        <rFont val="Calibri"/>
      </rPr>
      <t xml:space="preserve">
</t>
    </r>
    <r>
      <rPr>
        <sz val="11"/>
        <color rgb="FF000000"/>
        <rFont val="Calibri"/>
      </rPr>
      <t># /sbin/sysctl --load</t>
    </r>
  </si>
  <si>
    <r>
      <rPr>
        <sz val="11"/>
        <color rgb="FF000000"/>
        <rFont val="Calibri"/>
      </rPr>
      <t>At the command line, run the following command:</t>
    </r>
    <r>
      <rPr>
        <sz val="11"/>
        <color rgb="FF000000"/>
        <rFont val="Calibri"/>
      </rPr>
      <t xml:space="preserve">
</t>
    </r>
    <r>
      <rPr>
        <sz val="11"/>
        <color rgb="FF000000"/>
        <rFont val="Calibri"/>
      </rPr>
      <t># /sbin/sysctl -a --pattern "net.ipv4.ip_forward$"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If the output does not match the expected result, this is a finding.</t>
    </r>
  </si>
  <si>
    <t>V-256576</t>
  </si>
  <si>
    <r>
      <rPr>
        <sz val="11"/>
        <rFont val="Calibri"/>
      </rPr>
      <t>The Photon operating system must send Transmission Control Protocol (TCP) timestamps.</t>
    </r>
  </si>
  <si>
    <r>
      <rPr>
        <sz val="11"/>
        <color rgb="FF000000"/>
        <rFont val="Calibri"/>
      </rPr>
      <t>At the command line, run the following commands:</t>
    </r>
    <r>
      <rPr>
        <sz val="11"/>
        <color rgb="FF000000"/>
        <rFont val="Calibri"/>
      </rPr>
      <t xml:space="preserve">
</t>
    </r>
    <r>
      <rPr>
        <sz val="11"/>
        <color rgb="FF000000"/>
        <rFont val="Calibri"/>
      </rPr>
      <t># sed -i -e "/^net.ipv4.tcp_timestamps/d" /etc/sysctl.conf</t>
    </r>
    <r>
      <rPr>
        <sz val="11"/>
        <color rgb="FF000000"/>
        <rFont val="Calibri"/>
      </rPr>
      <t xml:space="preserve">
</t>
    </r>
    <r>
      <rPr>
        <sz val="11"/>
        <color rgb="FF000000"/>
        <rFont val="Calibri"/>
      </rPr>
      <t># echo net.ipv4.tcp_timestamps=1&gt;&gt;/etc/sysctl.conf</t>
    </r>
    <r>
      <rPr>
        <sz val="11"/>
        <color rgb="FF000000"/>
        <rFont val="Calibri"/>
      </rPr>
      <t xml:space="preserve">
</t>
    </r>
    <r>
      <rPr>
        <sz val="11"/>
        <color rgb="FF000000"/>
        <rFont val="Calibri"/>
      </rPr>
      <t># /sbin/sysctl --load</t>
    </r>
  </si>
  <si>
    <r>
      <rPr>
        <sz val="11"/>
        <color rgb="FF000000"/>
        <rFont val="Calibri"/>
      </rPr>
      <t>TCP timestamps are used to provide protection against wrapped sequence numbers. It is possible to calculate system uptime (and boot time) by analyzing TCP timestamps. These calculated uptimes can help a bad actor in determining likely patch levels for vulnerabilities.</t>
    </r>
  </si>
  <si>
    <r>
      <rPr>
        <sz val="11"/>
        <color rgb="FF000000"/>
        <rFont val="Calibri"/>
      </rPr>
      <t>At the command line, run the following command:</t>
    </r>
    <r>
      <rPr>
        <sz val="11"/>
        <color rgb="FF000000"/>
        <rFont val="Calibri"/>
      </rPr>
      <t xml:space="preserve">
</t>
    </r>
    <r>
      <rPr>
        <sz val="11"/>
        <color rgb="FF000000"/>
        <rFont val="Calibri"/>
      </rPr>
      <t># /sbin/sysctl -a --pattern "net.ipv4.tcp_timestamps$"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net.ipv4.tcp_timestamps = 1</t>
    </r>
    <r>
      <rPr>
        <sz val="11"/>
        <color rgb="FF000000"/>
        <rFont val="Calibri"/>
      </rPr>
      <t xml:space="preserve">
</t>
    </r>
    <r>
      <rPr>
        <sz val="11"/>
        <color rgb="FF000000"/>
        <rFont val="Calibri"/>
      </rPr>
      <t>If the output does not match the expected result, this is a finding.</t>
    </r>
  </si>
  <si>
    <t>V-256577</t>
  </si>
  <si>
    <r>
      <rPr>
        <sz val="11"/>
        <rFont val="Calibri"/>
      </rPr>
      <t>The Photon operating system must be configured to protect the Secure Shell (SSH) public host key from unauthorized modification.</t>
    </r>
  </si>
  <si>
    <r>
      <rPr>
        <sz val="11"/>
        <color rgb="FF000000"/>
        <rFont val="Calibri"/>
      </rPr>
      <t>At the command line, run the following commands for each returned file:</t>
    </r>
    <r>
      <rPr>
        <sz val="11"/>
        <color rgb="FF000000"/>
        <rFont val="Calibri"/>
      </rPr>
      <t xml:space="preserve">
</t>
    </r>
    <r>
      <rPr>
        <sz val="11"/>
        <color rgb="FF000000"/>
        <rFont val="Calibri"/>
      </rPr>
      <t># chmod 644 &lt;file&gt;</t>
    </r>
    <r>
      <rPr>
        <sz val="11"/>
        <color rgb="FF000000"/>
        <rFont val="Calibri"/>
      </rPr>
      <t xml:space="preserve">
</t>
    </r>
    <r>
      <rPr>
        <sz val="11"/>
        <color rgb="FF000000"/>
        <rFont val="Calibri"/>
      </rPr>
      <t># chown root:root &lt;file&gt;</t>
    </r>
  </si>
  <si>
    <r>
      <rPr>
        <sz val="11"/>
        <color rgb="FF000000"/>
        <rFont val="Calibri"/>
      </rPr>
      <t>If a public host key file is modified by an unauthorized user, the SSH service may be compromised.</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</si>
  <si>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/etc/ssh/*key.pub</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/etc/ssh/ssh_host_ecdsa_key.pub permissions are 644 and owned by root:root</t>
    </r>
    <r>
      <rPr>
        <sz val="11"/>
        <color rgb="FF000000"/>
        <rFont val="Calibri"/>
      </rPr>
      <t xml:space="preserve">
</t>
    </r>
    <r>
      <rPr>
        <sz val="11"/>
        <color rgb="FF000000"/>
        <rFont val="Calibri"/>
      </rPr>
      <t>/etc/ssh/ssh_host_ed25519_key.pub permissions are 644 and owned by root:root</t>
    </r>
    <r>
      <rPr>
        <sz val="11"/>
        <color rgb="FF000000"/>
        <rFont val="Calibri"/>
      </rPr>
      <t xml:space="preserve">
</t>
    </r>
    <r>
      <rPr>
        <sz val="11"/>
        <color rgb="FF000000"/>
        <rFont val="Calibri"/>
      </rPr>
      <t>/etc/ssh/ssh_host_rsa_key.pub permissions are 644 and owned by root:root</t>
    </r>
    <r>
      <rPr>
        <sz val="11"/>
        <color rgb="FF000000"/>
        <rFont val="Calibri"/>
      </rPr>
      <t xml:space="preserve">
</t>
    </r>
    <r>
      <rPr>
        <sz val="11"/>
        <color rgb="FF000000"/>
        <rFont val="Calibri"/>
      </rPr>
      <t>If the output does not match the expected result, this is a finding.</t>
    </r>
  </si>
  <si>
    <t>V-256578</t>
  </si>
  <si>
    <r>
      <rPr>
        <sz val="11"/>
        <rFont val="Calibri"/>
      </rPr>
      <t>The Photon operating system must be configured to protect the Secure Shell ( SSH) private host key from unauthorized access.</t>
    </r>
  </si>
  <si>
    <r>
      <rPr>
        <sz val="11"/>
        <color rgb="FF000000"/>
        <rFont val="Calibri"/>
      </rPr>
      <t>At the command line, run the following commands for each returned file:</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root:root &lt;file&gt;</t>
    </r>
  </si>
  <si>
    <r>
      <rPr>
        <sz val="11"/>
        <color rgb="FF000000"/>
        <rFont val="Calibri"/>
      </rPr>
      <t>If an unauthorized user obtains the private SSH host key file, the host could be impersonated.</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</si>
  <si>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/etc/ssh/*key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/etc/ssh/ssh_host_dsa_key permissions are 600 and owned by root:root</t>
    </r>
    <r>
      <rPr>
        <sz val="11"/>
        <color rgb="FF000000"/>
        <rFont val="Calibri"/>
      </rPr>
      <t xml:space="preserve">
</t>
    </r>
    <r>
      <rPr>
        <sz val="11"/>
        <color rgb="FF000000"/>
        <rFont val="Calibri"/>
      </rPr>
      <t>/etc/ssh/ssh_host_ecdsa_key permissions are 600 and owned by root:root</t>
    </r>
    <r>
      <rPr>
        <sz val="11"/>
        <color rgb="FF000000"/>
        <rFont val="Calibri"/>
      </rPr>
      <t xml:space="preserve">
</t>
    </r>
    <r>
      <rPr>
        <sz val="11"/>
        <color rgb="FF000000"/>
        <rFont val="Calibri"/>
      </rPr>
      <t>/etc/ssh/ssh_host_ed25519_key permissions are 600 and owned by root:root</t>
    </r>
    <r>
      <rPr>
        <sz val="11"/>
        <color rgb="FF000000"/>
        <rFont val="Calibri"/>
      </rPr>
      <t xml:space="preserve">
</t>
    </r>
    <r>
      <rPr>
        <sz val="11"/>
        <color rgb="FF000000"/>
        <rFont val="Calibri"/>
      </rPr>
      <t>/etc/ssh/ssh_host_rsa_key permissions are 600 and owned by root:root</t>
    </r>
    <r>
      <rPr>
        <sz val="11"/>
        <color rgb="FF000000"/>
        <rFont val="Calibri"/>
      </rPr>
      <t xml:space="preserve">
</t>
    </r>
    <r>
      <rPr>
        <sz val="11"/>
        <color rgb="FF000000"/>
        <rFont val="Calibri"/>
      </rPr>
      <t>If any key file listed is not owned by root or not group owned by root or does not have permissions of "0600", this is a finding.</t>
    </r>
  </si>
  <si>
    <t>V-256579</t>
  </si>
  <si>
    <r>
      <rPr>
        <sz val="11"/>
        <rFont val="Calibri"/>
      </rPr>
      <t>The Photon operating system must enforce password complexity on the root account.</t>
    </r>
  </si>
  <si>
    <r>
      <rPr>
        <sz val="11"/>
        <color rgb="FF000000"/>
        <rFont val="Calibri"/>
      </rPr>
      <t>Password complexity rules must apply to all accounts on the system, including root. Without specifying the "enforce_for_root flag", "pam_cracklib" does not apply complexity rules to the root user. While root users can find ways around this requirement, given its superuser power, it is necessary to attempt to force compliance.</t>
    </r>
  </si>
  <si>
    <r>
      <rPr>
        <sz val="11"/>
        <color rgb="FF000000"/>
        <rFont val="Calibri"/>
      </rPr>
      <t>At the command line, run the following command:</t>
    </r>
    <r>
      <rPr>
        <sz val="11"/>
        <color rgb="FF000000"/>
        <rFont val="Calibri"/>
      </rPr>
      <t xml:space="preserve">
</t>
    </r>
    <r>
      <rPr>
        <sz val="11"/>
        <color rgb="FF000000"/>
        <rFont val="Calibri"/>
      </rPr>
      <t># grep pam_cracklib /etc/pam.d/system-password|grep --color=always "enforce_for_root"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include "enforce_for_root", this is a finding.</t>
    </r>
  </si>
  <si>
    <t>V-256580</t>
  </si>
  <si>
    <r>
      <rPr>
        <sz val="11"/>
        <rFont val="Calibri"/>
      </rPr>
      <t>The Photon operating system must protect all boot configuration files from unauthorized modification.</t>
    </r>
  </si>
  <si>
    <r>
      <rPr>
        <sz val="11"/>
        <color rgb="FF000000"/>
        <rFont val="Calibri"/>
      </rPr>
      <t>Boot configuration files control how the system boots, including single-user mode, auditing, log levels, etc. Improper or malicious configurations can negatively affect system security and availability.</t>
    </r>
  </si>
  <si>
    <r>
      <rPr>
        <sz val="11"/>
        <color rgb="FF000000"/>
        <rFont val="Calibri"/>
      </rPr>
      <t>At the command line, run the following command:</t>
    </r>
    <r>
      <rPr>
        <sz val="11"/>
        <color rgb="FF000000"/>
        <rFont val="Calibri"/>
      </rPr>
      <t xml:space="preserve">
</t>
    </r>
    <r>
      <rPr>
        <sz val="11"/>
        <color rgb="FF000000"/>
        <rFont val="Calibri"/>
      </rPr>
      <t># find /boot/*.cfg -xdev -type f -a '(' -perm -002 -o -not -user root -o -not -group root ')' -exec ls -ld {} \;</t>
    </r>
    <r>
      <rPr>
        <sz val="11"/>
        <color rgb="FF000000"/>
        <rFont val="Calibri"/>
      </rPr>
      <t xml:space="preserve">
</t>
    </r>
    <r>
      <rPr>
        <sz val="11"/>
        <color rgb="FF000000"/>
        <rFont val="Calibri"/>
      </rPr>
      <t>If any files are returned, this is a finding.</t>
    </r>
  </si>
  <si>
    <t>V-256581</t>
  </si>
  <si>
    <r>
      <rPr>
        <sz val="11"/>
        <rFont val="Calibri"/>
      </rPr>
      <t>The Photon operating system must protect sshd configuration from unauthorized access.</t>
    </r>
  </si>
  <si>
    <r>
      <rPr>
        <sz val="11"/>
        <color rgb="FF000000"/>
        <rFont val="Calibri"/>
      </rPr>
      <t>At the command line, run the following commands:</t>
    </r>
    <r>
      <rPr>
        <sz val="11"/>
        <color rgb="FF000000"/>
        <rFont val="Calibri"/>
      </rPr>
      <t xml:space="preserve">
</t>
    </r>
    <r>
      <rPr>
        <sz val="11"/>
        <color rgb="FF000000"/>
        <rFont val="Calibri"/>
      </rPr>
      <t># chmod 600 /etc/ssh/sshd_config</t>
    </r>
    <r>
      <rPr>
        <sz val="11"/>
        <color rgb="FF000000"/>
        <rFont val="Calibri"/>
      </rPr>
      <t xml:space="preserve">
</t>
    </r>
    <r>
      <rPr>
        <sz val="11"/>
        <color rgb="FF000000"/>
        <rFont val="Calibri"/>
      </rPr>
      <t># chown root:root /etc/ssh/sshd_config</t>
    </r>
  </si>
  <si>
    <r>
      <rPr>
        <sz val="11"/>
        <color rgb="FF000000"/>
        <rFont val="Calibri"/>
      </rPr>
      <t>The "sshd_config" file contains all the configuration items for sshd. Incorrect or malicious configuration of sshd can allow unauthorized access to the system, insecure communication, limited forensic trail, etc.</t>
    </r>
  </si>
  <si>
    <r>
      <rPr>
        <sz val="11"/>
        <color rgb="FF000000"/>
        <rFont val="Calibri"/>
      </rPr>
      <t>At the command line, run the following command:</t>
    </r>
    <r>
      <rPr>
        <sz val="11"/>
        <color rgb="FF000000"/>
        <rFont val="Calibri"/>
      </rPr>
      <t xml:space="preserve">
</t>
    </r>
    <r>
      <rPr>
        <sz val="11"/>
        <color rgb="FF000000"/>
        <rFont val="Calibri"/>
      </rPr>
      <t># stat -c "%n permissions are %a and owned by %U:%G" /etc/ssh/sshd_config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/etc/ssh/sshd_config permissions are 600 and owned by root:root</t>
    </r>
    <r>
      <rPr>
        <sz val="11"/>
        <color rgb="FF000000"/>
        <rFont val="Calibri"/>
      </rPr>
      <t xml:space="preserve">
</t>
    </r>
    <r>
      <rPr>
        <sz val="11"/>
        <color rgb="FF000000"/>
        <rFont val="Calibri"/>
      </rPr>
      <t>If the output does not match the expected result, this is a finding.</t>
    </r>
  </si>
  <si>
    <t>V-256582</t>
  </si>
  <si>
    <r>
      <rPr>
        <sz val="11"/>
        <rFont val="Calibri"/>
      </rPr>
      <t xml:space="preserve">The Photon operating system must protect all </t>
    </r>
    <r>
      <rPr>
        <sz val="11"/>
        <color rgb="FF000000"/>
        <rFont val="Calibri"/>
      </rPr>
      <t>"</t>
    </r>
    <r>
      <rPr>
        <b/>
        <sz val="11"/>
        <color rgb="FF000000"/>
        <rFont val="Calibri"/>
      </rPr>
      <t>sysctl</t>
    </r>
    <r>
      <rPr>
        <sz val="11"/>
        <color rgb="FF000000"/>
        <rFont val="Calibri"/>
      </rPr>
      <t>"</t>
    </r>
    <r>
      <rPr>
        <sz val="11"/>
        <color rgb="FF000000"/>
        <rFont val="Calibri"/>
      </rPr>
      <t xml:space="preserve"> configuration files from unauthorized access.</t>
    </r>
  </si>
  <si>
    <r>
      <rPr>
        <sz val="11"/>
        <color rgb="FF000000"/>
        <rFont val="Calibri"/>
      </rPr>
      <t>The "sysctl" configuration file specifies values for kernel parameters to be set on boot. Incorrect or malicious configuration of these parameters can have a negative effect on system security.</t>
    </r>
  </si>
  <si>
    <r>
      <rPr>
        <sz val="11"/>
        <color rgb="FF000000"/>
        <rFont val="Calibri"/>
      </rPr>
      <t>At the command line, run the following command:</t>
    </r>
    <r>
      <rPr>
        <sz val="11"/>
        <color rgb="FF000000"/>
        <rFont val="Calibri"/>
      </rPr>
      <t xml:space="preserve">
</t>
    </r>
    <r>
      <rPr>
        <sz val="11"/>
        <color rgb="FF000000"/>
        <rFont val="Calibri"/>
      </rPr>
      <t># find /etc/sysctl.conf /etc/sysctl.d/* -xdev -type f -a '(' -perm -002 -o -not -user root -o -not -group root ')' -exec ls -ld {} \;</t>
    </r>
    <r>
      <rPr>
        <sz val="11"/>
        <color rgb="FF000000"/>
        <rFont val="Calibri"/>
      </rPr>
      <t xml:space="preserve">
</t>
    </r>
    <r>
      <rPr>
        <sz val="11"/>
        <color rgb="FF000000"/>
        <rFont val="Calibri"/>
      </rPr>
      <t>If any files are returned, this is a finding.</t>
    </r>
  </si>
  <si>
    <t>V-256583</t>
  </si>
  <si>
    <r>
      <rPr>
        <sz val="11"/>
        <rFont val="Calibri"/>
      </rPr>
      <t xml:space="preserve">The Photon operating system must set the </t>
    </r>
    <r>
      <rPr>
        <sz val="11"/>
        <color rgb="FF000000"/>
        <rFont val="Calibri"/>
      </rPr>
      <t>"</t>
    </r>
    <r>
      <rPr>
        <b/>
        <sz val="11"/>
        <color rgb="FF000000"/>
        <rFont val="Calibri"/>
      </rPr>
      <t>umask</t>
    </r>
    <r>
      <rPr>
        <sz val="11"/>
        <color rgb="FF000000"/>
        <rFont val="Calibri"/>
      </rPr>
      <t>"</t>
    </r>
    <r>
      <rPr>
        <sz val="11"/>
        <color rgb="FF000000"/>
        <rFont val="Calibri"/>
      </rPr>
      <t xml:space="preserve"> parameter correctly.</t>
    </r>
  </si>
  <si>
    <r>
      <rPr>
        <sz val="11"/>
        <color rgb="FF000000"/>
        <rFont val="Calibri"/>
      </rPr>
      <t>Navigate to and open:</t>
    </r>
    <r>
      <rPr>
        <sz val="11"/>
        <color rgb="FF000000"/>
        <rFont val="Calibri"/>
      </rPr>
      <t xml:space="preserve">
</t>
    </r>
    <r>
      <rPr>
        <sz val="11"/>
        <color rgb="FF000000"/>
        <rFont val="Calibri"/>
      </rPr>
      <t>/etc/login.defs</t>
    </r>
    <r>
      <rPr>
        <sz val="11"/>
        <color rgb="FF000000"/>
        <rFont val="Calibri"/>
      </rPr>
      <t xml:space="preserve">
</t>
    </r>
    <r>
      <rPr>
        <sz val="11"/>
        <color rgb="FF000000"/>
        <rFont val="Calibri"/>
      </rPr>
      <t>Ensure the "UMASK" line is uncommented and set to the following:</t>
    </r>
    <r>
      <rPr>
        <sz val="11"/>
        <color rgb="FF000000"/>
        <rFont val="Calibri"/>
      </rPr>
      <t xml:space="preserve">
</t>
    </r>
    <r>
      <rPr>
        <sz val="11"/>
        <color rgb="FF000000"/>
        <rFont val="Calibri"/>
      </rPr>
      <t>UMASK 077</t>
    </r>
  </si>
  <si>
    <r>
      <rPr>
        <sz val="11"/>
        <color rgb="FF000000"/>
        <rFont val="Calibri"/>
      </rPr>
      <t>The "umask" value influences the permissions assigned to files when they are created. The "umask" setting in "login.defs" controls the permissions for a new user's home directory. By setting the proper "umask", home directories will only allow the new user to read and write files there.</t>
    </r>
  </si>
  <si>
    <r>
      <rPr>
        <sz val="11"/>
        <color rgb="FF000000"/>
        <rFont val="Calibri"/>
      </rPr>
      <t>At the command line, run the following command:</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"UMASK" is not configured to "077", this a finding.</t>
    </r>
    <r>
      <rPr>
        <sz val="11"/>
        <color rgb="FF000000"/>
        <rFont val="Calibri"/>
      </rPr>
      <t xml:space="preserve">
</t>
    </r>
    <r>
      <rPr>
        <sz val="11"/>
        <color rgb="FF000000"/>
        <rFont val="Calibri"/>
      </rPr>
      <t>Note: "UMASK" should only be specified once in login.defs.</t>
    </r>
  </si>
  <si>
    <t>V-256584</t>
  </si>
  <si>
    <r>
      <rPr>
        <sz val="11"/>
        <rFont val="Calibri"/>
      </rPr>
      <t>The Photon operating system must configure sshd to disallow HostbasedAuthentication.</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</si>
  <si>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"HostbasedAuthentication" line is uncommented and set to the following: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</si>
  <si>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Secure Shell (SSH) trust relationships enable trivial lateral spread after a host compromise and therefore must be explicitly disabled.</t>
    </r>
  </si>
  <si>
    <r>
      <rPr>
        <sz val="11"/>
        <color rgb="FF000000"/>
        <rFont val="Calibri"/>
      </rPr>
      <t>At the command line, run the following command:</t>
    </r>
    <r>
      <rPr>
        <sz val="11"/>
        <color rgb="FF000000"/>
        <rFont val="Calibri"/>
      </rPr>
      <t xml:space="preserve">
</t>
    </r>
    <r>
      <rPr>
        <sz val="11"/>
        <color rgb="FF000000"/>
        <rFont val="Calibri"/>
      </rPr>
      <t># sshd -T|&amp;grep -i HostbasedAuthentication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output does not match the expected result, this is a finding.</t>
    </r>
  </si>
  <si>
    <t>V-256585</t>
  </si>
  <si>
    <r>
      <rPr>
        <sz val="11"/>
        <color rgb="FF000000"/>
        <rFont val="Calibri"/>
      </rPr>
      <t>Navigate to and open:</t>
    </r>
    <r>
      <rPr>
        <sz val="11"/>
        <color rgb="FF000000"/>
        <rFont val="Calibri"/>
      </rPr>
      <t xml:space="preserve">
</t>
    </r>
    <r>
      <rPr>
        <sz val="11"/>
        <color rgb="FF000000"/>
        <rFont val="Calibri"/>
      </rPr>
      <t>/etc/pam.d/system-password</t>
    </r>
    <r>
      <rPr>
        <sz val="11"/>
        <color rgb="FF000000"/>
        <rFont val="Calibri"/>
      </rPr>
      <t xml:space="preserve">
</t>
    </r>
    <r>
      <rPr>
        <sz val="11"/>
        <color rgb="FF000000"/>
        <rFont val="Calibri"/>
      </rPr>
      <t>Add the argument "sha512" to the "password" line:</t>
    </r>
    <r>
      <rPr>
        <sz val="11"/>
        <color rgb="FF000000"/>
        <rFont val="Calibri"/>
      </rPr>
      <t xml:space="preserve">
</t>
    </r>
    <r>
      <rPr>
        <sz val="11"/>
        <color rgb="FF000000"/>
        <rFont val="Calibri"/>
      </rPr>
      <t>password required pam_unix.so sha512 shadow try_first_pass</t>
    </r>
    <r>
      <rPr>
        <sz val="11"/>
        <color rgb="FF000000"/>
        <rFont val="Calibri"/>
      </rPr>
      <t xml:space="preserve">
</t>
    </r>
    <r>
      <rPr>
        <sz val="11"/>
        <color rgb="FF000000"/>
        <rFont val="Calibri"/>
      </rPr>
      <t>Note: On vCenter appliances, the equivalent file must be edited under "/etc/applmgmt/appliance", if one exists, for the changes to persist after a reboot.</t>
    </r>
  </si>
  <si>
    <r>
      <rPr>
        <sz val="11"/>
        <color rgb="FF000000"/>
        <rFont val="Calibri"/>
      </rPr>
      <t>Passwords must be protected at all times via strong, one-way encryption. If passwords are not encrypted, they can be plainly read (i.e., clear text) and easily compromised. If they are encrypted with a weak cipher, those passwords are much more vulnerable to offline brute-force attacks.</t>
    </r>
  </si>
  <si>
    <r>
      <rPr>
        <sz val="11"/>
        <color rgb="FF000000"/>
        <rFont val="Calibri"/>
      </rPr>
      <t>At the command line, run the following command:</t>
    </r>
    <r>
      <rPr>
        <sz val="11"/>
        <color rgb="FF000000"/>
        <rFont val="Calibri"/>
      </rPr>
      <t xml:space="preserve">
</t>
    </r>
    <r>
      <rPr>
        <sz val="11"/>
        <color rgb="FF000000"/>
        <rFont val="Calibri"/>
      </rPr>
      <t># grep password /etc/pam.d/system-password|grep --color=always "sha512"</t>
    </r>
    <r>
      <rPr>
        <sz val="11"/>
        <color rgb="FF000000"/>
        <rFont val="Calibri"/>
      </rPr>
      <t xml:space="preserve">
</t>
    </r>
    <r>
      <rPr>
        <sz val="11"/>
        <color rgb="FF000000"/>
        <rFont val="Calibri"/>
      </rPr>
      <t>If the output does not include "sha512", this is a finding.</t>
    </r>
  </si>
  <si>
    <t>V-256586</t>
  </si>
  <si>
    <r>
      <rPr>
        <sz val="11"/>
        <rFont val="Calibri"/>
      </rPr>
      <t>The Photon operating system must ensure the old passwords are being stored.</t>
    </r>
  </si>
  <si>
    <r>
      <rPr>
        <sz val="11"/>
        <color rgb="FF000000"/>
        <rFont val="Calibri"/>
      </rPr>
      <t>At the command line, run the following commands:</t>
    </r>
    <r>
      <rPr>
        <sz val="11"/>
        <color rgb="FF000000"/>
        <rFont val="Calibri"/>
      </rPr>
      <t xml:space="preserve">
</t>
    </r>
    <r>
      <rPr>
        <sz val="11"/>
        <color rgb="FF000000"/>
        <rFont val="Calibri"/>
      </rPr>
      <t># touch /etc/security/opasswd</t>
    </r>
    <r>
      <rPr>
        <sz val="11"/>
        <color rgb="FF000000"/>
        <rFont val="Calibri"/>
      </rPr>
      <t xml:space="preserve">
</t>
    </r>
    <r>
      <rPr>
        <sz val="11"/>
        <color rgb="FF000000"/>
        <rFont val="Calibri"/>
      </rPr>
      <t># chown root:root /etc/security/opasswd</t>
    </r>
    <r>
      <rPr>
        <sz val="11"/>
        <color rgb="FF000000"/>
        <rFont val="Calibri"/>
      </rPr>
      <t xml:space="preserve">
</t>
    </r>
    <r>
      <rPr>
        <sz val="11"/>
        <color rgb="FF000000"/>
        <rFont val="Calibri"/>
      </rPr>
      <t># chmod 0600 /etc/security/opasswd</t>
    </r>
  </si>
  <si>
    <r>
      <rPr>
        <sz val="11"/>
        <color rgb="FF000000"/>
        <rFont val="Calibri"/>
      </rPr>
      <t>At the command line, run the following command:</t>
    </r>
    <r>
      <rPr>
        <sz val="11"/>
        <color rgb="FF000000"/>
        <rFont val="Calibri"/>
      </rPr>
      <t xml:space="preserve">
</t>
    </r>
    <r>
      <rPr>
        <sz val="11"/>
        <color rgb="FF000000"/>
        <rFont val="Calibri"/>
      </rPr>
      <t># ls -al /etc/security/opasswd</t>
    </r>
    <r>
      <rPr>
        <sz val="11"/>
        <color rgb="FF000000"/>
        <rFont val="Calibri"/>
      </rPr>
      <t xml:space="preserve">
</t>
    </r>
    <r>
      <rPr>
        <sz val="11"/>
        <color rgb="FF000000"/>
        <rFont val="Calibri"/>
      </rPr>
      <t>If "/etc/security/opasswd" does not exist, this is a finding.</t>
    </r>
  </si>
  <si>
    <t>V-256587</t>
  </si>
  <si>
    <r>
      <rPr>
        <sz val="11"/>
        <rFont val="Calibri"/>
      </rPr>
      <t>The Photon operating system must configure sshd to restrict AllowTcpForwarding.</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</si>
  <si>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"AllowTcpForwarding" line is uncommented and set to the following:</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</si>
  <si>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While enabling Transmission Control Protocol (TCP) tunnels is a valuable function of sshd, this feature is not appropriate for use on single-purpose appliances.</t>
    </r>
  </si>
  <si>
    <r>
      <rPr>
        <sz val="11"/>
        <color rgb="FF000000"/>
        <rFont val="Calibri"/>
      </rPr>
      <t>At the command line, run the following command:</t>
    </r>
    <r>
      <rPr>
        <sz val="11"/>
        <color rgb="FF000000"/>
        <rFont val="Calibri"/>
      </rPr>
      <t xml:space="preserve">
</t>
    </r>
    <r>
      <rPr>
        <sz val="11"/>
        <color rgb="FF000000"/>
        <rFont val="Calibri"/>
      </rPr>
      <t># sshd -T|&amp;grep -i AllowTcpForwarding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If the output does not match the expected result, this is a finding.</t>
    </r>
  </si>
  <si>
    <t>V-256588</t>
  </si>
  <si>
    <r>
      <rPr>
        <sz val="11"/>
        <rFont val="Calibri"/>
      </rPr>
      <t>The Photon operating system must configure sshd to restrict LoginGraceTime.</t>
    </r>
  </si>
  <si>
    <r>
      <rPr>
        <sz val="11"/>
        <color rgb="FF000000"/>
        <rFont val="Calibri"/>
      </rPr>
      <t>Navigate to and open:</t>
    </r>
    <r>
      <rPr>
        <sz val="11"/>
        <color rgb="FF000000"/>
        <rFont val="Calibri"/>
      </rPr>
      <t xml:space="preserve">
</t>
    </r>
    <r>
      <rPr>
        <sz val="11"/>
        <color rgb="FF000000"/>
        <rFont val="Calibri"/>
      </rPr>
      <t>/etc/ssh/sshd_config</t>
    </r>
    <r>
      <rPr>
        <sz val="11"/>
        <color rgb="FF000000"/>
        <rFont val="Calibri"/>
      </rPr>
      <t xml:space="preserve">
</t>
    </r>
    <r>
      <rPr>
        <sz val="11"/>
        <color rgb="FF000000"/>
        <rFont val="Calibri"/>
      </rPr>
      <t>Ensure the "LoginGraceTime" line is uncommented and set to the following:</t>
    </r>
    <r>
      <rPr>
        <sz val="11"/>
        <color rgb="FF000000"/>
        <rFont val="Calibri"/>
      </rPr>
      <t xml:space="preserve">
</t>
    </r>
    <r>
      <rPr>
        <sz val="11"/>
        <color rgb="FF000000"/>
        <rFont val="Calibri"/>
      </rPr>
      <t>LoginGraceTime 30</t>
    </r>
    <r>
      <rPr>
        <sz val="11"/>
        <color rgb="FF000000"/>
        <rFont val="Calibri"/>
      </rPr>
      <t xml:space="preserve">
</t>
    </r>
    <r>
      <rPr>
        <sz val="11"/>
        <color rgb="FF000000"/>
        <rFont val="Calibri"/>
      </rPr>
      <t>At the command line, run the following command:</t>
    </r>
    <r>
      <rPr>
        <sz val="11"/>
        <color rgb="FF000000"/>
        <rFont val="Calibri"/>
      </rPr>
      <t xml:space="preserve">
</t>
    </r>
    <r>
      <rPr>
        <sz val="11"/>
        <color rgb="FF000000"/>
        <rFont val="Calibri"/>
      </rPr>
      <t># systemctl restart sshd.service</t>
    </r>
  </si>
  <si>
    <r>
      <rPr>
        <sz val="11"/>
        <color rgb="FF000000"/>
        <rFont val="Calibri"/>
      </rPr>
      <t>By default, sshd unauthenticated connections are left open for two minutes before being closed. This setting is too permissive as no legitimate login would need such an amount of time to complete a login. Quickly terminating idle or incomplete login attempts will free resources and reduce the exposure any partial logon attempts may create.</t>
    </r>
  </si>
  <si>
    <r>
      <rPr>
        <sz val="11"/>
        <color rgb="FF000000"/>
        <rFont val="Calibri"/>
      </rPr>
      <t>At the command line, run the following command:</t>
    </r>
    <r>
      <rPr>
        <sz val="11"/>
        <color rgb="FF000000"/>
        <rFont val="Calibri"/>
      </rPr>
      <t xml:space="preserve">
</t>
    </r>
    <r>
      <rPr>
        <sz val="11"/>
        <color rgb="FF000000"/>
        <rFont val="Calibri"/>
      </rPr>
      <t># sshd -T|&amp;grep -i LoginGraceTime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logingracetime 30</t>
    </r>
    <r>
      <rPr>
        <sz val="11"/>
        <color rgb="FF000000"/>
        <rFont val="Calibri"/>
      </rPr>
      <t xml:space="preserve">
</t>
    </r>
    <r>
      <rPr>
        <sz val="11"/>
        <color rgb="FF000000"/>
        <rFont val="Calibri"/>
      </rPr>
      <t>If the output does not match the expected result, this is a finding.</t>
    </r>
  </si>
  <si>
    <t>V-256589</t>
  </si>
  <si>
    <r>
      <rPr>
        <sz val="11"/>
        <rFont val="Calibri"/>
      </rPr>
      <t>The Photon operating system must implement NIST FIPS-validated cryptography for the following: to provision digital signatures, generate cryptographic hashes, and protect unclassified information requiring confidentiality and cryptographic protection in accordance with applicable federal laws, Executive Orders, directives, policies, regulations, and standards.</t>
    </r>
  </si>
  <si>
    <r>
      <rPr>
        <sz val="11"/>
        <color rgb="FF000000"/>
        <rFont val="Calibri"/>
      </rPr>
      <t>Navigate to and open:</t>
    </r>
    <r>
      <rPr>
        <sz val="11"/>
        <color rgb="FF000000"/>
        <rFont val="Calibri"/>
      </rPr>
      <t xml:space="preserve">
</t>
    </r>
    <r>
      <rPr>
        <sz val="11"/>
        <color rgb="FF000000"/>
        <rFont val="Calibri"/>
      </rPr>
      <t>/boot/grub2/grub.cfg</t>
    </r>
    <r>
      <rPr>
        <sz val="11"/>
        <color rgb="FF000000"/>
        <rFont val="Calibri"/>
      </rPr>
      <t xml:space="preserve">
</t>
    </r>
    <r>
      <rPr>
        <sz val="11"/>
        <color rgb="FF000000"/>
        <rFont val="Calibri"/>
      </rPr>
      <t>Locate the kernel command line, which will start with "linux", and add "fips=1" to the end. For example:</t>
    </r>
    <r>
      <rPr>
        <sz val="11"/>
        <color rgb="FF000000"/>
        <rFont val="Calibri"/>
      </rPr>
      <t xml:space="preserve">
</t>
    </r>
    <r>
      <rPr>
        <sz val="11"/>
        <color rgb="FF000000"/>
        <rFont val="Calibri"/>
      </rPr>
      <t>linux /$photon_linux audit=1 root=$rootpartition $photon_cmdline coredump_filter=0x37 consoleblank=0 $systemd_cmdline fips=1</t>
    </r>
    <r>
      <rPr>
        <sz val="11"/>
        <color rgb="FF000000"/>
        <rFont val="Calibri"/>
      </rPr>
      <t xml:space="preserve">
</t>
    </r>
    <r>
      <rPr>
        <sz val="11"/>
        <color rgb="FF000000"/>
        <rFont val="Calibri"/>
      </rPr>
      <t>Reboot the system for the change to take effect.</t>
    </r>
    <r>
      <rPr>
        <sz val="11"/>
        <color rgb="FF000000"/>
        <rFont val="Calibri"/>
      </rPr>
      <t xml:space="preserve">
</t>
    </r>
    <r>
      <rPr>
        <sz val="11"/>
        <color rgb="FF000000"/>
        <rFont val="Calibri"/>
      </rPr>
      <t>Note: The "fipsify" package must be installed for FIPS mode to work properly.</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</si>
  <si>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because this provides assurance they have been tested and validated.</t>
    </r>
  </si>
  <si>
    <r>
      <rPr>
        <sz val="11"/>
        <color rgb="FF000000"/>
        <rFont val="Calibri"/>
      </rPr>
      <t>At the command line, run the following command:</t>
    </r>
    <r>
      <rPr>
        <sz val="11"/>
        <color rgb="FF000000"/>
        <rFont val="Calibri"/>
      </rPr>
      <t xml:space="preserve">
</t>
    </r>
    <r>
      <rPr>
        <sz val="11"/>
        <color rgb="FF000000"/>
        <rFont val="Calibri"/>
      </rPr>
      <t># cat /proc/sys/crypto/fips_enabled</t>
    </r>
    <r>
      <rPr>
        <sz val="11"/>
        <color rgb="FF000000"/>
        <rFont val="Calibri"/>
      </rPr>
      <t xml:space="preserve">
</t>
    </r>
    <r>
      <rPr>
        <sz val="11"/>
        <color rgb="FF000000"/>
        <rFont val="Calibri"/>
      </rPr>
      <t>If a value of "1" is not returned, this is a finding.</t>
    </r>
  </si>
  <si>
    <t>V-256590</t>
  </si>
  <si>
    <r>
      <rPr>
        <sz val="11"/>
        <rFont val="Calibri"/>
      </rPr>
      <t>The Photon operating system must disable systemd fallback Domain Name System (DNS).</t>
    </r>
  </si>
  <si>
    <r>
      <rPr>
        <sz val="11"/>
        <color rgb="FF000000"/>
        <rFont val="Calibri"/>
      </rPr>
      <t>Navigate to and open:</t>
    </r>
    <r>
      <rPr>
        <sz val="11"/>
        <color rgb="FF000000"/>
        <rFont val="Calibri"/>
      </rPr>
      <t xml:space="preserve">
</t>
    </r>
    <r>
      <rPr>
        <sz val="11"/>
        <color rgb="FF000000"/>
        <rFont val="Calibri"/>
      </rPr>
      <t>/etc/systemd/resolved.conf</t>
    </r>
    <r>
      <rPr>
        <sz val="11"/>
        <color rgb="FF000000"/>
        <rFont val="Calibri"/>
      </rPr>
      <t xml:space="preserve">
</t>
    </r>
    <r>
      <rPr>
        <sz val="11"/>
        <color rgb="FF000000"/>
        <rFont val="Calibri"/>
      </rPr>
      <t>Add or update the "FallbackDNS" entry to the following:</t>
    </r>
    <r>
      <rPr>
        <sz val="11"/>
        <color rgb="FF000000"/>
        <rFont val="Calibri"/>
      </rPr>
      <t xml:space="preserve">
</t>
    </r>
    <r>
      <rPr>
        <sz val="11"/>
        <color rgb="FF000000"/>
        <rFont val="Calibri"/>
      </rPr>
      <t>FallbackDNS=</t>
    </r>
    <r>
      <rPr>
        <sz val="11"/>
        <color rgb="FF000000"/>
        <rFont val="Calibri"/>
      </rPr>
      <t xml:space="preserve">
</t>
    </r>
    <r>
      <rPr>
        <sz val="11"/>
        <color rgb="FF000000"/>
        <rFont val="Calibri"/>
      </rPr>
      <t>Restart the systemd resolved service by running the following command:</t>
    </r>
    <r>
      <rPr>
        <sz val="11"/>
        <color rgb="FF000000"/>
        <rFont val="Calibri"/>
      </rPr>
      <t xml:space="preserve">
</t>
    </r>
    <r>
      <rPr>
        <sz val="11"/>
        <color rgb="FF000000"/>
        <rFont val="Calibri"/>
      </rPr>
      <t># systemctl restart systemd-resolved</t>
    </r>
    <r>
      <rPr>
        <sz val="11"/>
        <color rgb="FF000000"/>
        <rFont val="Calibri"/>
      </rPr>
      <t xml:space="preserve">
</t>
    </r>
    <r>
      <rPr>
        <sz val="11"/>
        <color rgb="FF000000"/>
        <rFont val="Calibri"/>
      </rPr>
      <t>Note: If this option is not given, a compiled-in list of DNS servers is used instead, which is undesirable.</t>
    </r>
  </si>
  <si>
    <r>
      <rPr>
        <sz val="11"/>
        <color rgb="FF000000"/>
        <rFont val="Calibri"/>
      </rPr>
      <t>Systemd contains an ability to set fallback DNS servers. This is used for DNS lookups in the event no system-level DNS servers are configured or other DNS servers are specified in the systemd "resolved.conf" file. If uncommented, this configuration contains Google DNS servers by default and could result in DNS leaking information unknowingly in the event DNS is absent or misconfigured at the system level.</t>
    </r>
  </si>
  <si>
    <r>
      <rPr>
        <sz val="11"/>
        <color rgb="FF000000"/>
        <rFont val="Calibri"/>
      </rPr>
      <t>At the command line, run the following command:</t>
    </r>
    <r>
      <rPr>
        <sz val="11"/>
        <color rgb="FF000000"/>
        <rFont val="Calibri"/>
      </rPr>
      <t xml:space="preserve">
</t>
    </r>
    <r>
      <rPr>
        <sz val="11"/>
        <color rgb="FF000000"/>
        <rFont val="Calibri"/>
      </rPr>
      <t># resolvectl status | grep 'Fallback DNS'</t>
    </r>
    <r>
      <rPr>
        <sz val="11"/>
        <color rgb="FF000000"/>
        <rFont val="Calibri"/>
      </rPr>
      <t xml:space="preserve">
</t>
    </r>
    <r>
      <rPr>
        <sz val="11"/>
        <color rgb="FF000000"/>
        <rFont val="Calibri"/>
      </rPr>
      <t>If the output indicates that fallback DNS servers are configured, this is a finding.</t>
    </r>
  </si>
  <si>
    <t>V-256591</t>
  </si>
  <si>
    <r>
      <rPr>
        <sz val="11"/>
        <rFont val="Calibri"/>
      </rPr>
      <t>VMware Postgres must limit the number of connections.</t>
    </r>
  </si>
  <si>
    <t>vCenter Appliance PostgreSQL</t>
  </si>
  <si>
    <r>
      <rPr>
        <sz val="11"/>
        <color rgb="FF000000"/>
        <rFont val="Calibri"/>
      </rPr>
      <t>At the command prompt, run the following command:</t>
    </r>
    <r>
      <rPr>
        <sz val="11"/>
        <color rgb="FF000000"/>
        <rFont val="Calibri"/>
      </rPr>
      <t xml:space="preserve">
</t>
    </r>
    <r>
      <rPr>
        <sz val="11"/>
        <color rgb="FF000000"/>
        <rFont val="Calibri"/>
      </rPr>
      <t># vmon-cli --restart vmware-vpostgres</t>
    </r>
    <r>
      <rPr>
        <sz val="11"/>
        <color rgb="FF000000"/>
        <rFont val="Calibri"/>
      </rPr>
      <t xml:space="preserve">
</t>
    </r>
    <r>
      <rPr>
        <sz val="11"/>
        <color rgb="FF000000"/>
        <rFont val="Calibri"/>
      </rPr>
      <t>Note: Restarting the service runs the "pg_tuning" script that will configure "max_connections" to the appropriate value based on the allocated memory for vCenter.</t>
    </r>
  </si>
  <si>
    <r>
      <rPr>
        <sz val="11"/>
        <color rgb="FF000000"/>
        <rFont val="Calibri"/>
      </rPr>
      <t>Database management includes the ability to control the number of users and user sessions utilizing a database management system (DBMS). Unlimited concurrent connections to the DBMS could allow a successful denial-of-service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VMware Postgres as deployed on the vCenter Service Appliance (VCSA) comes preconfigured with a "max_connections" limit that is appropriate for all tested, supported scenarios. The out-of-the-box configuration is dynamic, based on a lower limit plus allowances for the resources assigned to VCSA and the deployment size. However, this number will always be between 100 and 1000 (inclusive).</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</si>
  <si>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max_connections;"</t>
    </r>
    <r>
      <rPr>
        <sz val="11"/>
        <color rgb="FF000000"/>
        <rFont val="Calibri"/>
      </rPr>
      <t xml:space="preserve">
</t>
    </r>
    <r>
      <rPr>
        <sz val="11"/>
        <color rgb="FF000000"/>
        <rFont val="Calibri"/>
      </rPr>
      <t>If the returned number is not greater than or equal to 100 and less than or equal to 1000, this is a finding.</t>
    </r>
  </si>
  <si>
    <t>V-256592</t>
  </si>
  <si>
    <r>
      <rPr>
        <sz val="11"/>
        <rFont val="Calibri"/>
      </rPr>
      <t>VMware Postgres log files must contain required fields.</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</si>
  <si>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log_line_prefix TO '%m %c %x %d %u %r %p %l ';"</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</si>
  <si>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As an embedded database that is only accessible via "localhost", VMware Postgres on the vCenter Server Appliance (VCSA) does not implement robust auditing. However, it can and must be configured to log reasonable levels of information relating to user actions to enable proper troubleshooting.</t>
    </r>
    <r>
      <rPr>
        <sz val="11"/>
        <color rgb="FF000000"/>
        <rFont val="Calibri"/>
      </rPr>
      <t xml:space="preserve">
</t>
    </r>
    <r>
      <rPr>
        <sz val="11"/>
        <color rgb="FF000000"/>
        <rFont val="Calibri"/>
      </rPr>
      <t>Satisfies: SRG-APP-000089-DB-000064, SRG-APP-000095-DB-000039, SRG-APP-000096-DB-000040, SRG-APP-000097-DB-000041, SRG-APP-000098-DB-000042, SRG-APP-000099-DB-000043, SRG-APP-000100-DB-000201, SRG-APP-000101-DB-000044, SRG-APP-000375-DB-000323</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</si>
  <si>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log_line_prefix;"</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 %c %x %d %u %r %p %l</t>
    </r>
    <r>
      <rPr>
        <sz val="11"/>
        <color rgb="FF000000"/>
        <rFont val="Calibri"/>
      </rPr>
      <t xml:space="preserve">
</t>
    </r>
    <r>
      <rPr>
        <sz val="11"/>
        <color rgb="FF000000"/>
        <rFont val="Calibri"/>
      </rPr>
      <t>If the output does not match the expected result, this is a finding.</t>
    </r>
  </si>
  <si>
    <t>V-256593</t>
  </si>
  <si>
    <r>
      <rPr>
        <sz val="11"/>
        <rFont val="Calibri"/>
      </rPr>
      <t>VMware Postgres configuration files must not be accessible by unauthorized users.</t>
    </r>
  </si>
  <si>
    <r>
      <rPr>
        <sz val="11"/>
        <color rgb="FF000000"/>
        <rFont val="Calibri"/>
      </rPr>
      <t>At the command prompt, run the following commands:</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vpostgres:vpgmongrp &lt;file&gt;</t>
    </r>
    <r>
      <rPr>
        <sz val="11"/>
        <color rgb="FF000000"/>
        <rFont val="Calibri"/>
      </rPr>
      <t xml:space="preserve">
</t>
    </r>
    <r>
      <rPr>
        <sz val="11"/>
        <color rgb="FF000000"/>
        <rFont val="Calibri"/>
      </rPr>
      <t>Note: Replace &lt;file&gt; with the file that has incorrect permissions.</t>
    </r>
  </si>
  <si>
    <r>
      <rPr>
        <sz val="11"/>
        <color rgb="FF000000"/>
        <rFont val="Calibri"/>
      </rPr>
      <t>VMware Postgres has a few configuration files that directly control the security posture of the database management system (DBMS). Protecting these files from unauthorized access and modification is fundamental to ensuring the security of VMware Postgres.</t>
    </r>
    <r>
      <rPr>
        <sz val="11"/>
        <color rgb="FF000000"/>
        <rFont val="Calibri"/>
      </rPr>
      <t xml:space="preserve">
</t>
    </r>
    <r>
      <rPr>
        <sz val="11"/>
        <color rgb="FF000000"/>
        <rFont val="Calibri"/>
      </rPr>
      <t>Satisfies: SRG-APP-000090-DB-000065, SRG-APP-000121-DB-000202, SRG-APP-000122-DB-000203, SRG-APP-000123-DB-000204, SRG-APP-000380-DB-000360</t>
    </r>
  </si>
  <si>
    <r>
      <rPr>
        <sz val="11"/>
        <color rgb="FF000000"/>
        <rFont val="Calibri"/>
      </rPr>
      <t>At the command prompt, run the following command:</t>
    </r>
    <r>
      <rPr>
        <sz val="11"/>
        <color rgb="FF000000"/>
        <rFont val="Calibri"/>
      </rPr>
      <t xml:space="preserve">
</t>
    </r>
    <r>
      <rPr>
        <sz val="11"/>
        <color rgb="FF000000"/>
        <rFont val="Calibri"/>
      </rPr>
      <t># find /storage/db/vpostgres/*conf* -xdev -type f -a '(' -not -perm 600 -o -not -user vpostgres -o -not -group vpgmongrp ')' -exec ls -ld {} \;</t>
    </r>
    <r>
      <rPr>
        <sz val="11"/>
        <color rgb="FF000000"/>
        <rFont val="Calibri"/>
      </rPr>
      <t xml:space="preserve">
</t>
    </r>
    <r>
      <rPr>
        <sz val="11"/>
        <color rgb="FF000000"/>
        <rFont val="Calibri"/>
      </rPr>
      <t>If any files are returned, this is a finding.</t>
    </r>
  </si>
  <si>
    <t>V-256594</t>
  </si>
  <si>
    <r>
      <rPr>
        <sz val="11"/>
        <rFont val="Calibri"/>
      </rPr>
      <t>VMware Postgres must be configured to overwrite older logs when necessary.</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</si>
  <si>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log_truncate_on_rotation TO 'on';"</t>
    </r>
    <r>
      <rPr>
        <sz val="11"/>
        <color rgb="FF000000"/>
        <rFont val="Calibri"/>
      </rPr>
      <t xml:space="preserve">
</t>
    </r>
    <r>
      <rPr>
        <sz val="11"/>
        <color rgb="FF000000"/>
        <rFont val="Calibri"/>
      </rPr>
      <t># /opt/vmware/vpostgres/current/bin/psql -U postgres -c "SELECT pg_reload_conf();"</t>
    </r>
  </si>
  <si>
    <r>
      <rPr>
        <sz val="11"/>
        <color rgb="FF000000"/>
        <rFont val="Calibri"/>
      </rPr>
      <t>Without proper configuration, log files for VMware Postgres can grow without bound, filling the partition and potentially affecting the availability of the vCenter Server Appliance (VCSA). One part of this configuration is to ensure the logging subsystem overwrites, rather than appends to, any previous logs that would share the same name. This is avoided in other configuration steps, but this best practice should be followed for good measure.</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</si>
  <si>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log_truncate_on_rotation;"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</si>
  <si>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V-256595</t>
  </si>
  <si>
    <r>
      <rPr>
        <sz val="11"/>
        <rFont val="Calibri"/>
      </rPr>
      <t>The VMware Postgres database must protect log files from unauthorized access and modification.</t>
    </r>
  </si>
  <si>
    <r>
      <rPr>
        <sz val="11"/>
        <color rgb="FF000000"/>
        <rFont val="Calibri"/>
      </rPr>
      <t>At the command prompt, run the following commands:</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vpostgres:vpgmongrp &lt;file&gt;</t>
    </r>
    <r>
      <rPr>
        <sz val="11"/>
        <color rgb="FF000000"/>
        <rFont val="Calibri"/>
      </rPr>
      <t xml:space="preserve">
</t>
    </r>
    <r>
      <rPr>
        <sz val="11"/>
        <color rgb="FF000000"/>
        <rFont val="Calibri"/>
      </rPr>
      <t>Note: Replace &lt;file&gt; with the file that has incorrect permissions.</t>
    </r>
    <r>
      <rPr>
        <sz val="11"/>
        <color rgb="FF000000"/>
        <rFont val="Calibri"/>
      </rPr>
      <t xml:space="preserve">
</t>
    </r>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log_file_mode TO '0600';"</t>
    </r>
    <r>
      <rPr>
        <sz val="11"/>
        <color rgb="FF000000"/>
        <rFont val="Calibri"/>
      </rPr>
      <t xml:space="preserve">
</t>
    </r>
    <r>
      <rPr>
        <sz val="11"/>
        <color rgb="FF000000"/>
        <rFont val="Calibri"/>
      </rPr>
      <t># /opt/vmware/vpostgres/current/bin/psql -U postgres -c "SELECT pg_reload_conf();"</t>
    </r>
  </si>
  <si>
    <r>
      <rPr>
        <sz val="11"/>
        <color rgb="FF000000"/>
        <rFont val="Calibri"/>
      </rPr>
      <t>If audit data were to become compromised, competent forensic analysis and discovery of the true source of potentially malicious system activity would be difficult, if not impossible, to achieve. In addition, access to audit records provides information an attacker could use to their advantage.</t>
    </r>
    <r>
      <rPr>
        <sz val="11"/>
        <color rgb="FF000000"/>
        <rFont val="Calibri"/>
      </rPr>
      <t xml:space="preserve">
</t>
    </r>
    <r>
      <rPr>
        <sz val="11"/>
        <color rgb="FF000000"/>
        <rFont val="Calibri"/>
      </rPr>
      <t>To ensure the veracity of audit data, the information system and/or the application must protect audit information from all unauthorized access. This includes read, write, copy, etc.</t>
    </r>
    <r>
      <rPr>
        <sz val="11"/>
        <color rgb="FF000000"/>
        <rFont val="Calibri"/>
      </rPr>
      <t xml:space="preserve">
</t>
    </r>
    <r>
      <rPr>
        <sz val="11"/>
        <color rgb="FF000000"/>
        <rFont val="Calibri"/>
      </rPr>
      <t>Satisfies: SRG-APP-000118-DB-000059, SRG-APP-000119-DB-000060, SRG-APP-000120-DB-000061</t>
    </r>
  </si>
  <si>
    <r>
      <rPr>
        <sz val="11"/>
        <color rgb="FF000000"/>
        <rFont val="Calibri"/>
      </rPr>
      <t>At the command prompt, run the following command:</t>
    </r>
    <r>
      <rPr>
        <sz val="11"/>
        <color rgb="FF000000"/>
        <rFont val="Calibri"/>
      </rPr>
      <t xml:space="preserve">
</t>
    </r>
    <r>
      <rPr>
        <sz val="11"/>
        <color rgb="FF000000"/>
        <rFont val="Calibri"/>
      </rPr>
      <t># find /var/log/vmware/vpostgres/* -xdev -type f -a '(' -not -perm 600 -o -not -user vpostgres -o -not -group vpgmongrp ')' -exec ls -ld {} \;</t>
    </r>
    <r>
      <rPr>
        <sz val="11"/>
        <color rgb="FF000000"/>
        <rFont val="Calibri"/>
      </rPr>
      <t xml:space="preserve">
</t>
    </r>
    <r>
      <rPr>
        <sz val="11"/>
        <color rgb="FF000000"/>
        <rFont val="Calibri"/>
      </rPr>
      <t>If any files are returned, this is a finding.</t>
    </r>
  </si>
  <si>
    <t>V-256596</t>
  </si>
  <si>
    <r>
      <rPr>
        <sz val="11"/>
        <rFont val="Calibri"/>
      </rPr>
      <t xml:space="preserve">All vCenter database (VCDB) tables must be owned by the </t>
    </r>
    <r>
      <rPr>
        <sz val="11"/>
        <color rgb="FF000000"/>
        <rFont val="Calibri"/>
      </rPr>
      <t>"</t>
    </r>
    <r>
      <rPr>
        <b/>
        <sz val="11"/>
        <color rgb="FF000000"/>
        <rFont val="Calibri"/>
      </rPr>
      <t>vc</t>
    </r>
    <r>
      <rPr>
        <sz val="11"/>
        <color rgb="FF000000"/>
        <rFont val="Calibri"/>
      </rPr>
      <t>"</t>
    </r>
    <r>
      <rPr>
        <sz val="11"/>
        <color rgb="FF000000"/>
        <rFont val="Calibri"/>
      </rPr>
      <t xml:space="preserve"> user account.</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</si>
  <si>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-d VCDB -U postgres -c "ALTER TABLE &lt;tablename&gt; OWNER TO vc;"</t>
    </r>
    <r>
      <rPr>
        <sz val="11"/>
        <color rgb="FF000000"/>
        <rFont val="Calibri"/>
      </rPr>
      <t xml:space="preserve">
</t>
    </r>
    <r>
      <rPr>
        <sz val="11"/>
        <color rgb="FF000000"/>
        <rFont val="Calibri"/>
      </rPr>
      <t>Replace &lt;tablename&gt; with the name of the table discovered during the check.</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</si>
  <si>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uses the object to perform the actions if they are the owner. If not properly managed, this can lead to privileged actions being taken by unauthorized individuals.</t>
    </r>
    <r>
      <rPr>
        <sz val="11"/>
        <color rgb="FF000000"/>
        <rFont val="Calibri"/>
      </rPr>
      <t xml:space="preserve">
</t>
    </r>
    <r>
      <rPr>
        <sz val="11"/>
        <color rgb="FF000000"/>
        <rFont val="Calibri"/>
      </rPr>
      <t>VCDB is configured out of the box to be owned by the "vc" Postgres user. This configuration must be verified and maintained.</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</si>
  <si>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-d VCDB -U postgres -t -A -c "\dt;" | grep -v 'table|vc'</t>
    </r>
    <r>
      <rPr>
        <sz val="11"/>
        <color rgb="FF000000"/>
        <rFont val="Calibri"/>
      </rPr>
      <t xml:space="preserve">
</t>
    </r>
    <r>
      <rPr>
        <sz val="11"/>
        <color rgb="FF000000"/>
        <rFont val="Calibri"/>
      </rPr>
      <t>If any tables are returned, this is a finding.</t>
    </r>
    <r>
      <rPr>
        <sz val="11"/>
        <color rgb="FF000000"/>
        <rFont val="Calibri"/>
      </rPr>
      <t xml:space="preserve">
</t>
    </r>
    <r>
      <rPr>
        <sz val="11"/>
        <color rgb="FF000000"/>
        <rFont val="Calibri"/>
      </rPr>
      <t>Note: Upgrades may introduce new tables that are owned by the "postgres" user and can be updated to be owned by the "vc" user.</t>
    </r>
  </si>
  <si>
    <t>V-256597</t>
  </si>
  <si>
    <r>
      <rPr>
        <sz val="11"/>
        <rFont val="Calibri"/>
      </rPr>
      <t>VMware Postgres must limit modify privileges to authorized accounts.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</si>
  <si>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-c "REVOKE ALL PRIVILEGES FROM &lt;user&gt;;"</t>
    </r>
    <r>
      <rPr>
        <sz val="11"/>
        <color rgb="FF000000"/>
        <rFont val="Calibri"/>
      </rPr>
      <t xml:space="preserve">
</t>
    </r>
    <r>
      <rPr>
        <sz val="11"/>
        <color rgb="FF000000"/>
        <rFont val="Calibri"/>
      </rPr>
      <t>Replace &lt;user&gt; with the account discovered during the check.</t>
    </r>
  </si>
  <si>
    <r>
      <rPr>
        <sz val="11"/>
        <color rgb="FF000000"/>
        <rFont val="Calibri"/>
      </rPr>
      <t>If VMware Postgres were to allow any user to make changes to database structure or logic,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Only qualified and authorized individuals must be allowed to obtain access to information system components to initiate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</si>
  <si>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-c "\du;"|grep "Create"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postgres   | Superuser, Create role, Create DB, Replication, Bypass RLS | {}</t>
    </r>
    <r>
      <rPr>
        <sz val="11"/>
        <color rgb="FF000000"/>
        <rFont val="Calibri"/>
      </rPr>
      <t xml:space="preserve">
</t>
    </r>
    <r>
      <rPr>
        <sz val="11"/>
        <color rgb="FF000000"/>
        <rFont val="Calibri"/>
      </rPr>
      <t xml:space="preserve"> vc         | Create DB                                                  | {}</t>
    </r>
    <r>
      <rPr>
        <sz val="11"/>
        <color rgb="FF000000"/>
        <rFont val="Calibri"/>
      </rPr>
      <t xml:space="preserve">
</t>
    </r>
    <r>
      <rPr>
        <sz val="11"/>
        <color rgb="FF000000"/>
        <rFont val="Calibri"/>
      </rPr>
      <t xml:space="preserve"> vlcmuser   | Create DB                                                  | {}</t>
    </r>
    <r>
      <rPr>
        <sz val="11"/>
        <color rgb="FF000000"/>
        <rFont val="Calibri"/>
      </rPr>
      <t xml:space="preserve">
</t>
    </r>
    <r>
      <rPr>
        <sz val="11"/>
        <color rgb="FF000000"/>
        <rFont val="Calibri"/>
      </rPr>
      <t>If accounts other than "postgres","vc", and "vlcmuser" have any "Create" privileges, this is a finding.</t>
    </r>
  </si>
  <si>
    <t>V-256598</t>
  </si>
  <si>
    <r>
      <rPr>
        <sz val="11"/>
        <rFont val="Calibri"/>
      </rPr>
      <t>VMware Postgres must be configured to use the correct port.</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</si>
  <si>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port TO '5432';"</t>
    </r>
    <r>
      <rPr>
        <sz val="11"/>
        <color rgb="FF000000"/>
        <rFont val="Calibri"/>
      </rPr>
      <t xml:space="preserve">
</t>
    </r>
    <r>
      <rPr>
        <sz val="11"/>
        <color rgb="FF000000"/>
        <rFont val="Calibri"/>
      </rPr>
      <t># /opt/vmware/vpostgres/current/bin/psql -U postgres -c "SELECT pg_reload_conf();"</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</si>
  <si>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 protocols, and 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Satisfies: SRG-APP-000142-DB-000094, SRG-APP-000383-DB-000364</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</si>
  <si>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port;"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5432</t>
    </r>
    <r>
      <rPr>
        <sz val="11"/>
        <color rgb="FF000000"/>
        <rFont val="Calibri"/>
      </rPr>
      <t xml:space="preserve">
</t>
    </r>
    <r>
      <rPr>
        <sz val="11"/>
        <color rgb="FF000000"/>
        <rFont val="Calibri"/>
      </rPr>
      <t>If the output does not match the expected result, this is a finding.</t>
    </r>
  </si>
  <si>
    <t>V-256599</t>
  </si>
  <si>
    <r>
      <rPr>
        <sz val="11"/>
        <rFont val="Calibri"/>
      </rPr>
      <t>VMware Postgres must require authentication on all connections.</t>
    </r>
  </si>
  <si>
    <r>
      <rPr>
        <sz val="11"/>
        <color rgb="FF000000"/>
        <rFont val="Calibri"/>
      </rPr>
      <t xml:space="preserve">Navigate to and open /storage/db/pgdata/pg_hba.conf.  </t>
    </r>
    <r>
      <rPr>
        <sz val="11"/>
        <color rgb="FF000000"/>
        <rFont val="Calibri"/>
      </rPr>
      <t xml:space="preserve">
</t>
    </r>
    <r>
      <rPr>
        <sz val="11"/>
        <color rgb="FF000000"/>
        <rFont val="Calibri"/>
      </rPr>
      <t>Find and remove the line that has a method of "trust" in the far-right column.</t>
    </r>
    <r>
      <rPr>
        <sz val="11"/>
        <color rgb="FF000000"/>
        <rFont val="Calibri"/>
      </rPr>
      <t xml:space="preserve">
</t>
    </r>
    <r>
      <rPr>
        <sz val="11"/>
        <color rgb="FF000000"/>
        <rFont val="Calibri"/>
      </rPr>
      <t>A correct, typical line will look like the following:</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host       all                        all                 127.0.0.1/32           md5</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</si>
  <si>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VMware Postgres client authentication configuration is configured in "pg_hba.conf". In this file are a number of lines that specify who can connect to the service, from where, and using what authentication methods. In Postgres there is a concept of a trusted connection where a specific network mask can connect without any authentication to any account. This connection is termed "trust" in "pg_hba.conf", and it must not be present. Out of the box, VMware Postgres requires standard password authentication for all connections.</t>
    </r>
  </si>
  <si>
    <r>
      <rPr>
        <sz val="11"/>
        <color rgb="FF000000"/>
        <rFont val="Calibri"/>
      </rPr>
      <t>At the command prompt, run the following command:</t>
    </r>
    <r>
      <rPr>
        <sz val="11"/>
        <color rgb="FF000000"/>
        <rFont val="Calibri"/>
      </rPr>
      <t xml:space="preserve">
</t>
    </r>
    <r>
      <rPr>
        <sz val="11"/>
        <color rgb="FF000000"/>
        <rFont val="Calibri"/>
      </rPr>
      <t># grep -v "^#" /storage/db/vpostgres/pg_hba.conf|grep -z --color=always "trust"</t>
    </r>
    <r>
      <rPr>
        <sz val="11"/>
        <color rgb="FF000000"/>
        <rFont val="Calibri"/>
      </rPr>
      <t xml:space="preserve">
</t>
    </r>
    <r>
      <rPr>
        <sz val="11"/>
        <color rgb="FF000000"/>
        <rFont val="Calibri"/>
      </rPr>
      <t>If any lines are returned, this is a finding.</t>
    </r>
  </si>
  <si>
    <t>V-256600</t>
  </si>
  <si>
    <r>
      <rPr>
        <sz val="11"/>
        <rFont val="Calibri"/>
      </rPr>
      <t xml:space="preserve">The vPostgres database must use </t>
    </r>
    <r>
      <rPr>
        <sz val="11"/>
        <color rgb="FF000000"/>
        <rFont val="Calibri"/>
      </rPr>
      <t>"</t>
    </r>
    <r>
      <rPr>
        <b/>
        <sz val="11"/>
        <color rgb="FF000000"/>
        <rFont val="Calibri"/>
      </rPr>
      <t>md5</t>
    </r>
    <r>
      <rPr>
        <sz val="11"/>
        <color rgb="FF000000"/>
        <rFont val="Calibri"/>
      </rPr>
      <t>"</t>
    </r>
    <r>
      <rPr>
        <sz val="11"/>
        <color rgb="FF000000"/>
        <rFont val="Calibri"/>
      </rPr>
      <t xml:space="preserve"> for authentication.</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</si>
  <si>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password_encryption TO 'md5';"</t>
    </r>
    <r>
      <rPr>
        <sz val="11"/>
        <color rgb="FF000000"/>
        <rFont val="Calibri"/>
      </rPr>
      <t xml:space="preserve">
</t>
    </r>
    <r>
      <rPr>
        <sz val="11"/>
        <color rgb="FF000000"/>
        <rFont val="Calibri"/>
      </rPr>
      <t># /opt/vmware/vpostgres/current/bin/psql -U postgres -c "SELECT pg_reload_conf();"</t>
    </r>
  </si>
  <si>
    <r>
      <rPr>
        <sz val="11"/>
        <color rgb="FF000000"/>
        <rFont val="Calibri"/>
      </rPr>
      <t>The DOD standard for authentication is DOD-approved public key infrastructure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approval.</t>
    </r>
    <r>
      <rPr>
        <sz val="11"/>
        <color rgb="FF000000"/>
        <rFont val="Calibri"/>
      </rPr>
      <t xml:space="preserve">
</t>
    </r>
    <r>
      <rPr>
        <sz val="11"/>
        <color rgb="FF000000"/>
        <rFont val="Calibri"/>
      </rPr>
      <t>In such cases, database passwords stored in clear text, using reversible encryption or unsalted hashes, would be vulnerable to unauthorized disclosure. Database passwords must always be in the form of one-way, salted hashes when stored internally or externally to the database management system (DBMS).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</si>
  <si>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password_encryption;"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md5</t>
    </r>
    <r>
      <rPr>
        <sz val="11"/>
        <color rgb="FF000000"/>
        <rFont val="Calibri"/>
      </rPr>
      <t xml:space="preserve">
</t>
    </r>
    <r>
      <rPr>
        <sz val="11"/>
        <color rgb="FF000000"/>
        <rFont val="Calibri"/>
      </rPr>
      <t>If the output does not match the expected result, this is a finding.</t>
    </r>
  </si>
  <si>
    <t>V-256601</t>
  </si>
  <si>
    <r>
      <rPr>
        <sz val="11"/>
        <rFont val="Calibri"/>
      </rPr>
      <t>VMware Postgres must be configured to use Transport Layer Security (TLS).</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</si>
  <si>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ssl TO 'on';"</t>
    </r>
    <r>
      <rPr>
        <sz val="11"/>
        <color rgb="FF000000"/>
        <rFont val="Calibri"/>
      </rPr>
      <t xml:space="preserve">
</t>
    </r>
    <r>
      <rPr>
        <sz val="11"/>
        <color rgb="FF000000"/>
        <rFont val="Calibri"/>
      </rPr>
      <t># /opt/vmware/vpostgres/current/bin/psql -U postgres -c "SELECT pg_reload_conf();"</t>
    </r>
  </si>
  <si>
    <r>
      <rPr>
        <sz val="11"/>
        <color rgb="FF000000"/>
        <rFont val="Calibri"/>
      </rPr>
      <t>The DOD standard for authentication is DOD-approved public key infrastructure (PKI) certificates. Authentication based on user ID and password may be used only when it is not possible to employ a PKI certificate.</t>
    </r>
    <r>
      <rPr>
        <sz val="11"/>
        <color rgb="FF000000"/>
        <rFont val="Calibri"/>
      </rPr>
      <t xml:space="preserve">
</t>
    </r>
    <r>
      <rPr>
        <sz val="11"/>
        <color rgb="FF000000"/>
        <rFont val="Calibri"/>
      </rPr>
      <t>In such cases, passwords, must be protected at all times, and encryption is the standard method for protecting passwords during transmission.</t>
    </r>
    <r>
      <rPr>
        <sz val="11"/>
        <color rgb="FF000000"/>
        <rFont val="Calibri"/>
      </rPr>
      <t xml:space="preserve">
</t>
    </r>
    <r>
      <rPr>
        <sz val="11"/>
        <color rgb="FF000000"/>
        <rFont val="Calibri"/>
      </rPr>
      <t>VMware Postgres is configured out of the box to require TLS connections with remote clients. As an embedded database and available only on "localhost" for standalone vCenter Server Appliances (VCSAs), TLS connections are used only in high-availability deployments for connections between a primary and a standby. This configuration must be verified and maintained.</t>
    </r>
    <r>
      <rPr>
        <sz val="11"/>
        <color rgb="FF000000"/>
        <rFont val="Calibri"/>
      </rPr>
      <t xml:space="preserve">
</t>
    </r>
    <r>
      <rPr>
        <sz val="11"/>
        <color rgb="FF000000"/>
        <rFont val="Calibri"/>
      </rPr>
      <t>Satisfies: SRG-APP-000172-DB-000075, SRG-APP-000442-DB-000379</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</si>
  <si>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ssl;"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</si>
  <si>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V-256602</t>
  </si>
  <si>
    <r>
      <rPr>
        <sz val="11"/>
        <rFont val="Calibri"/>
      </rPr>
      <t>VMware Postgres must enforce authorized access to all public key infrastructure (PKI) private keys.</t>
    </r>
  </si>
  <si>
    <r>
      <rPr>
        <sz val="11"/>
        <color rgb="FF000000"/>
        <rFont val="Calibri"/>
      </rPr>
      <t>At the command prompt, run the following commands:</t>
    </r>
    <r>
      <rPr>
        <sz val="11"/>
        <color rgb="FF000000"/>
        <rFont val="Calibri"/>
      </rPr>
      <t xml:space="preserve">
</t>
    </r>
    <r>
      <rPr>
        <sz val="11"/>
        <color rgb="FF000000"/>
        <rFont val="Calibri"/>
      </rPr>
      <t># chmod 600 /storage/db/vpostgres_ssl/server.key</t>
    </r>
    <r>
      <rPr>
        <sz val="11"/>
        <color rgb="FF000000"/>
        <rFont val="Calibri"/>
      </rPr>
      <t xml:space="preserve">
</t>
    </r>
    <r>
      <rPr>
        <sz val="11"/>
        <color rgb="FF000000"/>
        <rFont val="Calibri"/>
      </rPr>
      <t># chown vpostgres:vpgmongrp /storage/db/vpostgres_ssl/server.key</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</si>
  <si>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a private key is stolen, an attacker can use it to impersonate the certificate holder. In cases where the database management system (DBMS)-stored private keys are used to authenticate the DBMS to the system's clients, loss of the corresponding private keys would allow an attacker to successfully perform undetected man-in-the-middle attacks against the DBMS system and its clients.</t>
    </r>
    <r>
      <rPr>
        <sz val="11"/>
        <color rgb="FF000000"/>
        <rFont val="Calibri"/>
      </rPr>
      <t xml:space="preserve">
</t>
    </r>
    <r>
      <rPr>
        <sz val="11"/>
        <color rgb="FF000000"/>
        <rFont val="Calibri"/>
      </rPr>
      <t>All access to the private key(s) of the DBMS must be restricted to authorized and authenticated users.</t>
    </r>
  </si>
  <si>
    <r>
      <rPr>
        <sz val="11"/>
        <color rgb="FF000000"/>
        <rFont val="Calibri"/>
      </rPr>
      <t>At the command prompt, run the following command:</t>
    </r>
    <r>
      <rPr>
        <sz val="11"/>
        <color rgb="FF000000"/>
        <rFont val="Calibri"/>
      </rPr>
      <t xml:space="preserve">
</t>
    </r>
    <r>
      <rPr>
        <sz val="11"/>
        <color rgb="FF000000"/>
        <rFont val="Calibri"/>
      </rPr>
      <t># stat -c "%a:%U:%G" /storage/db/vpostgres_ssl/server.key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600:vpostgres:vpgmongrp</t>
    </r>
    <r>
      <rPr>
        <sz val="11"/>
        <color rgb="FF000000"/>
        <rFont val="Calibri"/>
      </rPr>
      <t xml:space="preserve">
</t>
    </r>
    <r>
      <rPr>
        <sz val="11"/>
        <color rgb="FF000000"/>
        <rFont val="Calibri"/>
      </rPr>
      <t>If the output does not match the expected result, this is a finding.</t>
    </r>
  </si>
  <si>
    <t>V-256603</t>
  </si>
  <si>
    <r>
      <rPr>
        <sz val="11"/>
        <rFont val="Calibri"/>
      </rPr>
      <t>VMware Postgres must use FIPS 140-2 approved Transport Layer Security (TLS) ciphers.</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</si>
  <si>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ssl_ciphers TO '!aNULL:kECDH+AES:ECDH+AES:RSA+AES:@STRENGTH';"</t>
    </r>
    <r>
      <rPr>
        <sz val="11"/>
        <color rgb="FF000000"/>
        <rFont val="Calibri"/>
      </rPr>
      <t xml:space="preserve">
</t>
    </r>
    <r>
      <rPr>
        <sz val="11"/>
        <color rgb="FF000000"/>
        <rFont val="Calibri"/>
      </rPr>
      <t># /opt/vmware/vpostgres/current/bin/psql -U postgres -c "SELECT pg_reload_conf();"</t>
    </r>
  </si>
  <si>
    <r>
      <rPr>
        <sz val="11"/>
        <color rgb="FF000000"/>
        <rFont val="Calibri"/>
      </rPr>
      <t>Use of weak or unvalidated cryptographic algorithms undermines the purposes of using encryption and digital signatures to protect data. Weak algorithms can be broken, and unvalidated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database management system (DBMS).</t>
    </r>
    <r>
      <rPr>
        <sz val="11"/>
        <color rgb="FF000000"/>
        <rFont val="Calibri"/>
      </rPr>
      <t xml:space="preserve">
</t>
    </r>
    <r>
      <rPr>
        <sz val="11"/>
        <color rgb="FF000000"/>
        <rFont val="Calibri"/>
      </rPr>
      <t>VMware Postgres does not currently implement FIPS-validated cryptographic modules. This is planned but, in the interim, Postgres can be configured with strong ciphers from the FIPS-140 approved suite. Additionally, as an embedded database available only on "localhost" for a standalone vCenter Server Appliance, TLS connections are used only in high-availability deployments for connections between a primary and a standby.</t>
    </r>
    <r>
      <rPr>
        <sz val="11"/>
        <color rgb="FF000000"/>
        <rFont val="Calibri"/>
      </rPr>
      <t xml:space="preserve">
</t>
    </r>
    <r>
      <rPr>
        <sz val="11"/>
        <color rgb="FF000000"/>
        <rFont val="Calibri"/>
      </rPr>
      <t>Satisfies: SRG-APP-000179-DB-000114, SRG-APP-000514-DB-000381, SRG-APP-000514-DB-000382, SRG-APP-000514-DB-000383</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</si>
  <si>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ssl_ciphers;"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!aNULL:kECDH+AES:ECDH+AES:RSA+AES:@STRENGTH</t>
    </r>
    <r>
      <rPr>
        <sz val="11"/>
        <color rgb="FF000000"/>
        <rFont val="Calibri"/>
      </rPr>
      <t xml:space="preserve">
</t>
    </r>
    <r>
      <rPr>
        <sz val="11"/>
        <color rgb="FF000000"/>
        <rFont val="Calibri"/>
      </rPr>
      <t>If the output does not match the expected result, this is a finding.</t>
    </r>
  </si>
  <si>
    <t>V-256604</t>
  </si>
  <si>
    <r>
      <rPr>
        <sz val="11"/>
        <rFont val="Calibri"/>
      </rPr>
      <t>VMware Postgres must write log entries to disk prior to returning operation success or failure.</t>
    </r>
  </si>
  <si>
    <r>
      <rPr>
        <sz val="11"/>
        <color rgb="FF000000"/>
        <rFont val="Calibri"/>
      </rPr>
      <t>At the command prompt, run the following commands for each setting returned as "off" in the check:</t>
    </r>
    <r>
      <rPr>
        <sz val="11"/>
        <color rgb="FF000000"/>
        <rFont val="Calibri"/>
      </rPr>
      <t xml:space="preserve">
</t>
    </r>
    <r>
      <rPr>
        <sz val="11"/>
        <color rgb="FF000000"/>
        <rFont val="Calibri"/>
      </rPr>
      <t># /opt/vmware/vpostgres/current/bin/psql -U postgres -c "ALTER SYSTEM SET &lt;name&gt; TO 'on';"</t>
    </r>
    <r>
      <rPr>
        <sz val="11"/>
        <color rgb="FF000000"/>
        <rFont val="Calibri"/>
      </rPr>
      <t xml:space="preserve">
</t>
    </r>
    <r>
      <rPr>
        <sz val="11"/>
        <color rgb="FF000000"/>
        <rFont val="Calibri"/>
      </rPr>
      <t># /opt/vmware/vpostgres/current/bin/psql -U postgres -c "SELECT pg_reload_conf();"</t>
    </r>
    <r>
      <rPr>
        <sz val="11"/>
        <color rgb="FF000000"/>
        <rFont val="Calibri"/>
      </rPr>
      <t xml:space="preserve">
</t>
    </r>
    <r>
      <rPr>
        <sz val="11"/>
        <color rgb="FF000000"/>
        <rFont val="Calibri"/>
      </rPr>
      <t>Note: Substitute &lt;name&gt; with the incorrectly set parameter (fsync, full_page_writes, synchronous_commit).</t>
    </r>
  </si>
  <si>
    <r>
      <rPr>
        <sz val="11"/>
        <color rgb="FF000000"/>
        <rFont val="Calibri"/>
      </rPr>
      <t xml:space="preserve">Failure to a known secure state helps prevent a loss of confidentiality, integrity, or availability in the event of a failure of the information system or a component of the system. Preserving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Aggregating log writes saves on performance but leaves a window for log data loss. The logging system inside VMware Postgres is capable of writing logs to disk fully and completely before the associated operation is returned to the client. This ensures database activity is always captured, even in the event of a system crash during or immediately after a given operation.</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</si>
  <si>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"SELECT name,setting FROM pg_settings WHERE name IN ('fsync','full_page_writes','synchronous_commit');"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fsync              | on</t>
    </r>
    <r>
      <rPr>
        <sz val="11"/>
        <color rgb="FF000000"/>
        <rFont val="Calibri"/>
      </rPr>
      <t xml:space="preserve">
</t>
    </r>
    <r>
      <rPr>
        <sz val="11"/>
        <color rgb="FF000000"/>
        <rFont val="Calibri"/>
      </rPr>
      <t>full_page_writes   | on</t>
    </r>
    <r>
      <rPr>
        <sz val="11"/>
        <color rgb="FF000000"/>
        <rFont val="Calibri"/>
      </rPr>
      <t xml:space="preserve">
</t>
    </r>
    <r>
      <rPr>
        <sz val="11"/>
        <color rgb="FF000000"/>
        <rFont val="Calibri"/>
      </rPr>
      <t>synchronous_commit | on</t>
    </r>
    <r>
      <rPr>
        <sz val="11"/>
        <color rgb="FF000000"/>
        <rFont val="Calibri"/>
      </rPr>
      <t xml:space="preserve">
</t>
    </r>
    <r>
      <rPr>
        <sz val="11"/>
        <color rgb="FF000000"/>
        <rFont val="Calibri"/>
      </rPr>
      <t>If the output does not match the expected result, this is a finding.</t>
    </r>
  </si>
  <si>
    <t>V-256605</t>
  </si>
  <si>
    <r>
      <rPr>
        <sz val="11"/>
        <rFont val="Calibri"/>
      </rPr>
      <t>VMware Postgres must not allow schema access to unauthorized accounts.</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</si>
  <si>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-c "REVOKE ALL PRIVILEGES ON &lt;name&gt; FROM &lt;user&gt;;"</t>
    </r>
    <r>
      <rPr>
        <sz val="11"/>
        <color rgb="FF000000"/>
        <rFont val="Calibri"/>
      </rPr>
      <t xml:space="preserve">
</t>
    </r>
    <r>
      <rPr>
        <sz val="11"/>
        <color rgb="FF000000"/>
        <rFont val="Calibri"/>
      </rPr>
      <t>Replace &lt;name&gt; and &lt;user&gt; with the Access Privilege name and account, respectively, discovered during the check.</t>
    </r>
  </si>
  <si>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r>
      <rPr>
        <sz val="11"/>
        <color rgb="FF000000"/>
        <rFont val="Calibri"/>
      </rPr>
      <t xml:space="preserve">
</t>
    </r>
    <r>
      <rPr>
        <sz val="11"/>
        <color rgb="FF000000"/>
        <rFont val="Calibri"/>
      </rPr>
      <t>VMware Postgres contains a number of system configuration schemas for which access must be strictly limited. By default, the "pg_catalog" and "information_schema" objects are configured to only be accessible in a read-only manner publicly and otherwise only accessible by the Postgres user. This configuration must be verified and maintained.</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</si>
  <si>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-c "\dp .*.;" |grep -E "information_schema|pg_catalog"|awk -F '|' '{print $4}'|awk -F '/' '{print $1}'|grep -v "=r" | grep -v "^[[:space:]]*$" | grep -v "postgres"</t>
    </r>
    <r>
      <rPr>
        <sz val="11"/>
        <color rgb="FF000000"/>
        <rFont val="Calibri"/>
      </rPr>
      <t xml:space="preserve">
</t>
    </r>
    <r>
      <rPr>
        <sz val="11"/>
        <color rgb="FF000000"/>
        <rFont val="Calibri"/>
      </rPr>
      <t>If any lines are returned, this is a finding.</t>
    </r>
  </si>
  <si>
    <t>V-256606</t>
  </si>
  <si>
    <r>
      <rPr>
        <sz val="11"/>
        <rFont val="Calibri"/>
      </rPr>
      <t>VMware Postgres must provide nonprivileged users with minimal error information.</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</si>
  <si>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client_min_messages TO 'notice';"</t>
    </r>
    <r>
      <rPr>
        <sz val="11"/>
        <color rgb="FF000000"/>
        <rFont val="Calibri"/>
      </rPr>
      <t xml:space="preserve">
</t>
    </r>
    <r>
      <rPr>
        <sz val="11"/>
        <color rgb="FF000000"/>
        <rFont val="Calibri"/>
      </rPr>
      <t># /opt/vmware/vpostgres/current/bin/psql -U postgres -c "SELECT pg_reload_conf();"</t>
    </r>
  </si>
  <si>
    <r>
      <rPr>
        <sz val="11"/>
        <color rgb="FF000000"/>
        <rFont val="Calibri"/>
      </rPr>
      <t>Any database management system (DBMS) or associated application providing too much information in error messages on the screen or printout risks compromising the data and security of the system. The structure and content of error messages must contain the minimal amount of information.</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Satisfies: SRG-APP-000266-DB-000162, SRG-APP-000267-DB-000163</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</si>
  <si>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client_min_messages;"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notice</t>
    </r>
    <r>
      <rPr>
        <sz val="11"/>
        <color rgb="FF000000"/>
        <rFont val="Calibri"/>
      </rPr>
      <t xml:space="preserve">
</t>
    </r>
    <r>
      <rPr>
        <sz val="11"/>
        <color rgb="FF000000"/>
        <rFont val="Calibri"/>
      </rPr>
      <t>If the output does not match the expected result, this is a finding.</t>
    </r>
  </si>
  <si>
    <t>V-256607</t>
  </si>
  <si>
    <r>
      <rPr>
        <sz val="11"/>
        <rFont val="Calibri"/>
      </rPr>
      <t>VMware Postgres must have log collection enabled.</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</si>
  <si>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logging_collector TO 'on';"</t>
    </r>
    <r>
      <rPr>
        <sz val="11"/>
        <color rgb="FF000000"/>
        <rFont val="Calibri"/>
      </rPr>
      <t xml:space="preserve">
</t>
    </r>
    <r>
      <rPr>
        <sz val="11"/>
        <color rgb="FF000000"/>
        <rFont val="Calibri"/>
      </rPr>
      <t># /opt/vmware/vpostgres/current/bin/psql -U postgres -c "SELECT pg_reload_conf();"</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</si>
  <si>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VMware Postgres is capable of outputting directly to syslog but for performance reasons, the vCenter Server Appliance (VCSA) is configured to ship logs centrally via "rsyslog" file monitoring. To facilitate that configuration, log files must be generated to disk.</t>
    </r>
    <r>
      <rPr>
        <sz val="11"/>
        <color rgb="FF000000"/>
        <rFont val="Calibri"/>
      </rPr>
      <t xml:space="preserve">
</t>
    </r>
    <r>
      <rPr>
        <sz val="11"/>
        <color rgb="FF000000"/>
        <rFont val="Calibri"/>
      </rPr>
      <t>Satisfies: SRG-APP-000356-DB-000314, SRG-APP-000356-DB-000315, SRG-APP-000092-DB-000208, SRG-APP-000381-DB-000361, SRG-APP-000495-DB-000326, SRG-APP-000495-DB-000327, SRG-APP-000495-DB-000328, SRG-APP-000495-DB-000329, SRG-APP-000496-DB-000334, SRG-APP-000496-DB-000335, SRG-APP-000499-DB-000330, SRG-APP-000499-DB-000331, SRG-APP-000501-DB-000336, SRG-APP-000501-DB-000337, SRG-APP-000504-DB-000354, SRG-APP-000504-DB-000355, SRG-APP-000507-DB-000356, SRG-APP-000507-DB-000357, SRG-APP-000508-DB-000358</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</si>
  <si>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logging_collector;"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</si>
  <si>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V-256608</t>
  </si>
  <si>
    <r>
      <rPr>
        <sz val="11"/>
        <rFont val="Calibri"/>
      </rPr>
      <t xml:space="preserve">VMware Postgres must be configured to log to </t>
    </r>
    <r>
      <rPr>
        <sz val="11"/>
        <color rgb="FF000000"/>
        <rFont val="Calibri"/>
      </rPr>
      <t>"</t>
    </r>
    <r>
      <rPr>
        <b/>
        <sz val="11"/>
        <color rgb="FF000000"/>
        <rFont val="Calibri"/>
      </rPr>
      <t>stderr</t>
    </r>
    <r>
      <rPr>
        <sz val="11"/>
        <color rgb="FF000000"/>
        <rFont val="Calibri"/>
      </rPr>
      <t>"</t>
    </r>
    <r>
      <rPr>
        <sz val="11"/>
        <color rgb="FF000000"/>
        <rFont val="Calibri"/>
      </rPr>
      <t>.</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</si>
  <si>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log_destination TO 'stderr';"</t>
    </r>
    <r>
      <rPr>
        <sz val="11"/>
        <color rgb="FF000000"/>
        <rFont val="Calibri"/>
      </rPr>
      <t xml:space="preserve">
</t>
    </r>
    <r>
      <rPr>
        <sz val="11"/>
        <color rgb="FF000000"/>
        <rFont val="Calibri"/>
      </rPr>
      <t># /opt/vmware/vpostgres/current/bin/psql -U postgres -c "SELECT pg_reload_conf();"</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</si>
  <si>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content captured in audit records must be managed from a central location (necessitating automation). Centralized management of audit records and logs provides for efficiency in maintenance and management of records, as well as the backup and archiving of those records.</t>
    </r>
    <r>
      <rPr>
        <sz val="11"/>
        <color rgb="FF000000"/>
        <rFont val="Calibri"/>
      </rPr>
      <t xml:space="preserve">
</t>
    </r>
    <r>
      <rPr>
        <sz val="11"/>
        <color rgb="FF000000"/>
        <rFont val="Calibri"/>
      </rPr>
      <t>For VMware Postgres logs to be successfully sent to a remote log management system, log events must be sent to "stderr". Those events will be captured and logged to disk where they will be picked up by "rsyslog" for shipping.</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</si>
  <si>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log_destination;"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stderr</t>
    </r>
    <r>
      <rPr>
        <sz val="11"/>
        <color rgb="FF000000"/>
        <rFont val="Calibri"/>
      </rPr>
      <t xml:space="preserve">
</t>
    </r>
    <r>
      <rPr>
        <sz val="11"/>
        <color rgb="FF000000"/>
        <rFont val="Calibri"/>
      </rPr>
      <t>If the output does not match the expected result, this is a finding.</t>
    </r>
  </si>
  <si>
    <t>V-256609</t>
  </si>
  <si>
    <r>
      <rPr>
        <sz val="11"/>
        <rFont val="Calibri"/>
      </rPr>
      <t>"</t>
    </r>
    <r>
      <rPr>
        <b/>
        <sz val="11"/>
        <color rgb="FF000000"/>
        <rFont val="Calibri"/>
      </rPr>
      <t>Rsyslog</t>
    </r>
    <r>
      <rPr>
        <sz val="11"/>
        <color rgb="FF000000"/>
        <rFont val="Calibri"/>
      </rPr>
      <t>"</t>
    </r>
    <r>
      <rPr>
        <sz val="11"/>
        <color rgb="FF000000"/>
        <rFont val="Calibri"/>
      </rPr>
      <t xml:space="preserve"> must be configured to monitor VMware Postgres logs.</t>
    </r>
  </si>
  <si>
    <r>
      <rPr>
        <sz val="11"/>
        <color rgb="FF000000"/>
        <rFont val="Calibri"/>
      </rPr>
      <t>Navigate to and open:</t>
    </r>
    <r>
      <rPr>
        <sz val="11"/>
        <color rgb="FF000000"/>
        <rFont val="Calibri"/>
      </rPr>
      <t xml:space="preserve">
</t>
    </r>
    <r>
      <rPr>
        <sz val="11"/>
        <color rgb="FF000000"/>
        <rFont val="Calibri"/>
      </rPr>
      <t>/etc/vmware-syslog/vmware-services-vmware-vpostgres.conf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 vmware-vpostgres first logs, before loading configuration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File="/var/log/vmware/vpostgres/serverlog.std*"</t>
    </r>
    <r>
      <rPr>
        <sz val="11"/>
        <color rgb="FF000000"/>
        <rFont val="Calibri"/>
      </rPr>
      <t xml:space="preserve">
</t>
    </r>
    <r>
      <rPr>
        <sz val="11"/>
        <color rgb="FF000000"/>
        <rFont val="Calibri"/>
      </rPr>
      <t xml:space="preserve">      Tag="vpostgres-first"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vmware-vpostgres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File="/var/log/vmware/vpostgres/postgresql-*.log"</t>
    </r>
    <r>
      <rPr>
        <sz val="11"/>
        <color rgb="FF000000"/>
        <rFont val="Calibri"/>
      </rPr>
      <t xml:space="preserve">
</t>
    </r>
    <r>
      <rPr>
        <sz val="11"/>
        <color rgb="FF000000"/>
        <rFont val="Calibri"/>
      </rPr>
      <t xml:space="preserve">      Tag="vpostgres"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Navigate to and open:</t>
    </r>
    <r>
      <rPr>
        <sz val="11"/>
        <color rgb="FF000000"/>
        <rFont val="Calibri"/>
      </rPr>
      <t xml:space="preserve">
</t>
    </r>
    <r>
      <rPr>
        <sz val="11"/>
        <color rgb="FF000000"/>
        <rFont val="Calibri"/>
      </rPr>
      <t>/etc/vmware-syslog/vmware-services-vmware-postgres-archiver.conf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 vmware-postgres-archiver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File="/var/log/vmware/vpostgres/pg_archiver.log.std*"</t>
    </r>
    <r>
      <rPr>
        <sz val="11"/>
        <color rgb="FF000000"/>
        <rFont val="Calibri"/>
      </rPr>
      <t xml:space="preserve">
</t>
    </r>
    <r>
      <rPr>
        <sz val="11"/>
        <color rgb="FF000000"/>
        <rFont val="Calibri"/>
      </rPr>
      <t xml:space="preserve">      Tag="postgres-archiver"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</si>
  <si>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For performance reasons, "rsyslog" file monitoring is preferred over configuring VMware Postgres to send events to a "syslog" facility. Without ensuring that logs are created, that "rsyslog" configs are created, and that those configs are loaded, the log file monitoring and shipping will not be effective.</t>
    </r>
    <r>
      <rPr>
        <sz val="11"/>
        <color rgb="FF000000"/>
        <rFont val="Calibri"/>
      </rPr>
      <t xml:space="preserve">
</t>
    </r>
    <r>
      <rPr>
        <sz val="11"/>
        <color rgb="FF000000"/>
        <rFont val="Calibri"/>
      </rPr>
      <t>Satisfies: SRG-APP-000359-DB-000319, SRG-APP-000360-DB-000320, SRG-APP-000515-DB-000318</t>
    </r>
  </si>
  <si>
    <r>
      <rPr>
        <sz val="11"/>
        <color rgb="FF000000"/>
        <rFont val="Calibri"/>
      </rPr>
      <t>At the command prompt, run the following command:</t>
    </r>
    <r>
      <rPr>
        <sz val="11"/>
        <color rgb="FF000000"/>
        <rFont val="Calibri"/>
      </rPr>
      <t xml:space="preserve">
</t>
    </r>
    <r>
      <rPr>
        <sz val="11"/>
        <color rgb="FF000000"/>
        <rFont val="Calibri"/>
      </rPr>
      <t># rpm -V VMware-Postgres-cis-visl-scripts|grep -E "vmware-services-vmware-vpostgres.conf|vmware-services-vmware-postgres-archiver.conf" | grep "^..5......"</t>
    </r>
    <r>
      <rPr>
        <sz val="11"/>
        <color rgb="FF000000"/>
        <rFont val="Calibri"/>
      </rPr>
      <t xml:space="preserve">
</t>
    </r>
    <r>
      <rPr>
        <sz val="11"/>
        <color rgb="FF000000"/>
        <rFont val="Calibri"/>
      </rPr>
      <t>If the command returns any output, this is a finding.</t>
    </r>
  </si>
  <si>
    <t>V-256610</t>
  </si>
  <si>
    <r>
      <rPr>
        <sz val="11"/>
        <rFont val="Calibri"/>
      </rPr>
      <t>VMware Postgres must use Coordinated Universal Time (UTC) for log timestamps.</t>
    </r>
  </si>
  <si>
    <r>
      <rPr>
        <sz val="11"/>
        <color rgb="FF000000"/>
        <rFont val="Calibri"/>
      </rPr>
      <t>At the command prompt, run the following commands:</t>
    </r>
    <r>
      <rPr>
        <sz val="11"/>
        <color rgb="FF000000"/>
        <rFont val="Calibri"/>
      </rPr>
      <t xml:space="preserve">
</t>
    </r>
    <r>
      <rPr>
        <sz val="11"/>
        <color rgb="FF000000"/>
        <rFont val="Calibri"/>
      </rPr>
      <t># /opt/vmware/vpostgres/current/bin/psql -U postgres -c "ALTER SYSTEM SET log_timezone TO 'Etc/UTC';"</t>
    </r>
    <r>
      <rPr>
        <sz val="11"/>
        <color rgb="FF000000"/>
        <rFont val="Calibri"/>
      </rPr>
      <t xml:space="preserve">
</t>
    </r>
    <r>
      <rPr>
        <sz val="11"/>
        <color rgb="FF000000"/>
        <rFont val="Calibri"/>
      </rPr>
      <t># /opt/vmware/vpostgres/current/bin/psql -U postgres -c "SELECT pg_reload_conf();"</t>
    </r>
  </si>
  <si>
    <r>
      <rPr>
        <sz val="11"/>
        <color rgb="FF000000"/>
        <rFont val="Calibri"/>
      </rPr>
      <t>If time stamps are not consistently applied and there is no common time reference, it is difficult to perform forensic analysis. Time stamps generated by VMware Postgres must include date and time expressed in UTC, a modern continuation of Greenwich Mean Time (GMT).</t>
    </r>
  </si>
  <si>
    <r>
      <rPr>
        <sz val="11"/>
        <color rgb="FF000000"/>
        <rFont val="Calibri"/>
      </rPr>
      <t>At the command prompt, run the following command:</t>
    </r>
    <r>
      <rPr>
        <sz val="11"/>
        <color rgb="FF000000"/>
        <rFont val="Calibri"/>
      </rPr>
      <t xml:space="preserve">
</t>
    </r>
    <r>
      <rPr>
        <sz val="11"/>
        <color rgb="FF000000"/>
        <rFont val="Calibri"/>
      </rPr>
      <t># /opt/vmware/vpostgres/current/bin/psql -U postgres -A -t -c "SHOW log_timezone;"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Etc/UTC</t>
    </r>
    <r>
      <rPr>
        <sz val="11"/>
        <color rgb="FF000000"/>
        <rFont val="Calibri"/>
      </rPr>
      <t xml:space="preserve">
</t>
    </r>
    <r>
      <rPr>
        <sz val="11"/>
        <color rgb="FF000000"/>
        <rFont val="Calibri"/>
      </rPr>
      <t>If the output does not match the expected result, this is a finding.</t>
    </r>
  </si>
  <si>
    <t>V-256611</t>
  </si>
  <si>
    <r>
      <rPr>
        <sz val="11"/>
        <rFont val="Calibri"/>
      </rPr>
      <t>Performance Charts must limit the amount of time that each Transport Control Protocol (TCP) connection is kept alive.</t>
    </r>
  </si>
  <si>
    <t>vCenter Appliance Perfcharts</t>
  </si>
  <si>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t>
    </r>
    <r>
      <rPr>
        <sz val="11"/>
        <color rgb="FF000000"/>
        <rFont val="Calibri"/>
      </rPr>
      <t xml:space="preserve">
</t>
    </r>
    <r>
      <rPr>
        <sz val="11"/>
        <color rgb="FF000000"/>
        <rFont val="Calibri"/>
      </rPr>
      <t>connectionTimeout="20000"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</si>
  <si>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 xml:space="preserve">Denial of service (DoS) is one threat against web servers. Many DoS attacks attempt to consume web server resources in such a way that no more resources are available to satisfy legitimate requests. </t>
    </r>
    <r>
      <rPr>
        <sz val="11"/>
        <color rgb="FF000000"/>
        <rFont val="Calibri"/>
      </rPr>
      <t xml:space="preserve">
</t>
    </r>
    <r>
      <rPr>
        <sz val="11"/>
        <color rgb="FF000000"/>
        <rFont val="Calibri"/>
      </rPr>
      <t>In Tomcat, the "connectionTimeout" attribute sets the number of milliseconds the server will wait after accepting a connection for the request Uniform Resource Identifier (URI) line to be presented. This timeout will also be used when reading the request body (if any). This prevents idle sockets that are not sending HTTP requests from consuming system resources and potentially denying new connections.</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</si>
  <si>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'/Server/Service/Connector/@connectionTimeout'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connectionTimeout="20000"</t>
    </r>
    <r>
      <rPr>
        <sz val="11"/>
        <color rgb="FF000000"/>
        <rFont val="Calibri"/>
      </rPr>
      <t xml:space="preserve">
</t>
    </r>
    <r>
      <rPr>
        <sz val="11"/>
        <color rgb="FF000000"/>
        <rFont val="Calibri"/>
      </rPr>
      <t>If the output does not match the expected result, this is a finding.</t>
    </r>
  </si>
  <si>
    <t>V-256612</t>
  </si>
  <si>
    <r>
      <rPr>
        <sz val="11"/>
        <rFont val="Calibri"/>
      </rPr>
      <t>Performance Charts must limit the number of concurrent connections permitted.</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</si>
  <si>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&lt;Executor&gt; mode with the name of "tomcatThreadPool" and configure with the value 'maxThreads="300"'.</t>
    </r>
    <r>
      <rPr>
        <sz val="11"/>
        <color rgb="FF000000"/>
        <rFont val="Calibri"/>
      </rPr>
      <t xml:space="preserve">
</t>
    </r>
    <r>
      <rPr>
        <sz val="11"/>
        <color rgb="FF000000"/>
        <rFont val="Calibri"/>
      </rPr>
      <t>Note: The &lt;Executor&gt; node should be configured as follows:</t>
    </r>
    <r>
      <rPr>
        <sz val="11"/>
        <color rgb="FF000000"/>
        <rFont val="Calibri"/>
      </rPr>
      <t xml:space="preserve">
</t>
    </r>
    <r>
      <rPr>
        <sz val="11"/>
        <color rgb="FF000000"/>
        <rFont val="Calibri"/>
      </rPr>
      <t>&lt;Executor maxThreads="300" minSpareThreads="50" name="tomcatThreadPool" namePrefix="tomcat-http--"/&gt;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</si>
  <si>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In Tomcat,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</si>
  <si>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run the following command:</t>
    </r>
    <r>
      <rPr>
        <sz val="11"/>
        <color rgb="FF000000"/>
        <rFont val="Calibri"/>
      </rPr>
      <t xml:space="preserve">
</t>
    </r>
    <r>
      <rPr>
        <sz val="11"/>
        <color rgb="FF000000"/>
        <rFont val="Calibri"/>
      </rPr>
      <t># xmllint --xpath '/Server/Service/Executor/@maxThreads'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</si>
  <si>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V-256613</t>
  </si>
  <si>
    <r>
      <rPr>
        <sz val="11"/>
        <rFont val="Calibri"/>
      </rPr>
      <t>Performance Charts must limit the maximum size of a POST request.</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</si>
  <si>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Remove any configuration for "maxPostSize".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</si>
  <si>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"maxPostSize" value is the maximum size in bytes of the POST that will be handled by the container FORM URL parameter parsing. Limit its size to reduce exposure to a denial-of-service attack. If "maxPostSize" is not set, the default value of 2097152 (2MB) is used. Performance Charts is configured in its shipping state to not set a value for "maxPostSize".</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</si>
  <si>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'/Server/Service/Connector/@maxPostSize'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</si>
  <si>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V-256614</t>
  </si>
  <si>
    <r>
      <rPr>
        <sz val="11"/>
        <rFont val="Calibri"/>
      </rPr>
      <t>Performance Charts must protect cookies from cross-site scripting (XSS).</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</si>
  <si>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</si>
  <si>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Cookies are a common way to save session state over the HTTP(S) protocol. If an attacker can compromise session data stored in a cookie, they are better able to launch an attack against the server and its applications.</t>
    </r>
    <r>
      <rPr>
        <sz val="11"/>
        <color rgb="FF000000"/>
        <rFont val="Calibri"/>
      </rPr>
      <t xml:space="preserve">
</t>
    </r>
    <r>
      <rPr>
        <sz val="11"/>
        <color rgb="FF000000"/>
        <rFont val="Calibri"/>
      </rPr>
      <t>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SRG-APP-000439-WSR-000154</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</si>
  <si>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'2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</si>
  <si>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V-256615</t>
  </si>
  <si>
    <r>
      <rPr>
        <sz val="11"/>
        <rFont val="Calibri"/>
      </rPr>
      <t>Performance Charts must record user access in a format that enables monitoring of remote access.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</si>
  <si>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pattern="%h %{X-Forwarded-For}i %l %u %t &amp;quot;%r&amp;quot; %s %b &amp;quot;%{User-Agent}i&amp;quot;"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</si>
  <si>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SRG-APP-000093-WSR-000053, SRG-APP-000095-WSR-000056, SRG-APP-000096-WSR-000057, SRG-APP-000097-WSR-000058, SRG-APP-000098-WSR-000059, SRG-APP-000098-WSR-000060, SRG-APP-000099-WSR-000061, SRG-APP-000100-WSR-000064, SRG-APP-000374-WSR-000172, SRG-APP-000375-WSR-000171</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</si>
  <si>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/usr/lib/vmware-perfcharts/tc-instance/conf/server.xml | sed '2 s/xmlns=".*"//g' |  xmllint --xpath '/Server/Service/Engine/Host/Valve[@className="org.apache.catalina.valves.AccessLogValve"]/@pattern'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&amp;quot;%r&amp;quot; %s %b &amp;quot;%{User-Agent}i&amp;quot;"</t>
    </r>
    <r>
      <rPr>
        <sz val="11"/>
        <color rgb="FF000000"/>
        <rFont val="Calibri"/>
      </rPr>
      <t xml:space="preserve">
</t>
    </r>
    <r>
      <rPr>
        <sz val="11"/>
        <color rgb="FF000000"/>
        <rFont val="Calibri"/>
      </rPr>
      <t>If the output does not match the expected result, this is a finding.</t>
    </r>
  </si>
  <si>
    <t>V-256616</t>
  </si>
  <si>
    <r>
      <rPr>
        <sz val="11"/>
        <rFont val="Calibri"/>
      </rPr>
      <t>Performance Charts must generate log records for system startup and shutdown.</t>
    </r>
  </si>
  <si>
    <r>
      <rPr>
        <sz val="11"/>
        <color rgb="FF000000"/>
        <rFont val="Calibri"/>
      </rPr>
      <t>Navigate to and open:</t>
    </r>
    <r>
      <rPr>
        <sz val="11"/>
        <color rgb="FF000000"/>
        <rFont val="Calibri"/>
      </rPr>
      <t xml:space="preserve">
</t>
    </r>
    <r>
      <rPr>
        <sz val="11"/>
        <color rgb="FF000000"/>
        <rFont val="Calibri"/>
      </rPr>
      <t>/etc/vmware/vmware-vmon/svcCfgfiles/perfcharts.json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"%VMWARE_LOG_DIR%/vmware/perfcharts/vmware-perfcharts-runtime.log",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</si>
  <si>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On the vCenter Server Appliance (VCSA), the "vmware-vmon" service starts up the Java virtual machines (JVMs) for various vCenter processes, including Performance Charts, and the individual json config files control the early JVM logging. Ensuring these json files are configured correctly enables early Java "stdout" and "stderr" logging.</t>
    </r>
    <r>
      <rPr>
        <sz val="11"/>
        <color rgb="FF000000"/>
        <rFont val="Calibri"/>
      </rPr>
      <t xml:space="preserve">
</t>
    </r>
    <r>
      <rPr>
        <sz val="11"/>
        <color rgb="FF000000"/>
        <rFont val="Calibri"/>
      </rPr>
      <t>Satisfies: SRG-APP-000089-WSR-000047, SRG-APP-000092-WSR-000055</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</si>
  <si>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/etc/vmware/vmware-vmon/svcCfgfiles/perfcharts.json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"StreamRedirectFile" : "%VMWARE_LOG_DIR%/vmware/perfcharts/vmware-perfcharts-runtime.log",</t>
    </r>
    <r>
      <rPr>
        <sz val="11"/>
        <color rgb="FF000000"/>
        <rFont val="Calibri"/>
      </rPr>
      <t xml:space="preserve">
</t>
    </r>
    <r>
      <rPr>
        <sz val="11"/>
        <color rgb="FF000000"/>
        <rFont val="Calibri"/>
      </rPr>
      <t>If the output does not match the expected result, this is a finding.</t>
    </r>
  </si>
  <si>
    <t>V-256617</t>
  </si>
  <si>
    <r>
      <rPr>
        <sz val="11"/>
        <rFont val="Calibri"/>
      </rPr>
      <t>Performance Charts log files must only be modifiable by privileged users.</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</si>
  <si>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perfcharts:users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</si>
  <si>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One of the first steps an attacker will undertake is the modification or deletion of log records to cover tracks and prolong discovery. The web server must protect the log data from unauthorized modification. Performance Charts restricts all modification of log files by default, but this configuration must be verified.</t>
    </r>
    <r>
      <rPr>
        <sz val="11"/>
        <color rgb="FF000000"/>
        <rFont val="Calibri"/>
      </rPr>
      <t xml:space="preserve">
</t>
    </r>
    <r>
      <rPr>
        <sz val="11"/>
        <color rgb="FF000000"/>
        <rFont val="Calibri"/>
      </rPr>
      <t>Satisfies: SRG-APP-000118-WSR-000068, SRG-APP-000119-WSR-000069, SRG-APP-000120-WSR-000070</t>
    </r>
  </si>
  <si>
    <r>
      <rPr>
        <sz val="11"/>
        <color rgb="FF000000"/>
        <rFont val="Calibri"/>
      </rPr>
      <t>At the command prompt, run the following command:</t>
    </r>
    <r>
      <rPr>
        <sz val="11"/>
        <color rgb="FF000000"/>
        <rFont val="Calibri"/>
      </rPr>
      <t xml:space="preserve">
</t>
    </r>
    <r>
      <rPr>
        <sz val="11"/>
        <color rgb="FF000000"/>
        <rFont val="Calibri"/>
      </rPr>
      <t># find /storage/log/vmware/perfcharts/ -xdev -type f -a '(' -perm -o+w -o -not -user perfcharts -o -not -group users ')' -exec ls -ld {} \;</t>
    </r>
    <r>
      <rPr>
        <sz val="11"/>
        <color rgb="FF000000"/>
        <rFont val="Calibri"/>
      </rPr>
      <t xml:space="preserve">
</t>
    </r>
    <r>
      <rPr>
        <sz val="11"/>
        <color rgb="FF000000"/>
        <rFont val="Calibri"/>
      </rPr>
      <t>If any files are returned, this is a finding.</t>
    </r>
  </si>
  <si>
    <t>V-256618</t>
  </si>
  <si>
    <r>
      <rPr>
        <sz val="11"/>
        <rFont val="Calibri"/>
      </rPr>
      <t>Performance Charts application files must be verified for their integrity.</t>
    </r>
  </si>
  <si>
    <r>
      <rPr>
        <sz val="11"/>
        <color rgb="FF000000"/>
        <rFont val="Calibri"/>
      </rPr>
      <t>Reinstall the vCenter Server Appliance (VCSA) or roll back to a backup. VMware does not support modifying the Performance Charts installation files manually.</t>
    </r>
  </si>
  <si>
    <r>
      <rPr>
        <sz val="11"/>
        <color rgb="FF000000"/>
        <rFont val="Calibri"/>
      </rPr>
      <t>Verifying the Security Token Service application code is unchanged from its shipping state is essential for file validation and nonrepudiation of Performance Charts. There is no reason the MD5 hash of the RPM original files should be changed after installation, excluding configuration files.</t>
    </r>
  </si>
  <si>
    <r>
      <rPr>
        <sz val="11"/>
        <color rgb="FF000000"/>
        <rFont val="Calibri"/>
      </rPr>
      <t>At the command prompt, run the following command:</t>
    </r>
    <r>
      <rPr>
        <sz val="11"/>
        <color rgb="FF000000"/>
        <rFont val="Calibri"/>
      </rPr>
      <t xml:space="preserve">
</t>
    </r>
    <r>
      <rPr>
        <sz val="11"/>
        <color rgb="FF000000"/>
        <rFont val="Calibri"/>
      </rPr>
      <t># rpm -V VMware-perfcharts|grep "^..5......"|grep -v -E "\.properties|\.conf|\.xml|\.password"</t>
    </r>
    <r>
      <rPr>
        <sz val="11"/>
        <color rgb="FF000000"/>
        <rFont val="Calibri"/>
      </rPr>
      <t xml:space="preserve">
</t>
    </r>
    <r>
      <rPr>
        <sz val="11"/>
        <color rgb="FF000000"/>
        <rFont val="Calibri"/>
      </rPr>
      <t>If any files are returned, this is a finding.</t>
    </r>
  </si>
  <si>
    <t>V-256619</t>
  </si>
  <si>
    <r>
      <rPr>
        <sz val="11"/>
        <rFont val="Calibri"/>
      </rPr>
      <t>Performance Charts must only run one webapp.</t>
    </r>
  </si>
  <si>
    <r>
      <rPr>
        <sz val="11"/>
        <color rgb="FF000000"/>
        <rFont val="Calibri"/>
      </rPr>
      <t>For each unexpected directory returned in the check, run the following command:</t>
    </r>
    <r>
      <rPr>
        <sz val="11"/>
        <color rgb="FF000000"/>
        <rFont val="Calibri"/>
      </rPr>
      <t xml:space="preserve">
</t>
    </r>
    <r>
      <rPr>
        <sz val="11"/>
        <color rgb="FF000000"/>
        <rFont val="Calibri"/>
      </rPr>
      <t># rm /usr/lib/vmware-perfcharts/tc-instance/webapps/&lt;NAME&gt;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</si>
  <si>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VMware ships Performance Charts on the vCenter Server Appliance (VCSA)with one webapp. Any other path is potentially malicious and must be removed.</t>
    </r>
  </si>
  <si>
    <r>
      <rPr>
        <sz val="11"/>
        <color rgb="FF000000"/>
        <rFont val="Calibri"/>
      </rPr>
      <t>At the command prompt, run the following command:</t>
    </r>
    <r>
      <rPr>
        <sz val="11"/>
        <color rgb="FF000000"/>
        <rFont val="Calibri"/>
      </rPr>
      <t xml:space="preserve">
</t>
    </r>
    <r>
      <rPr>
        <sz val="11"/>
        <color rgb="FF000000"/>
        <rFont val="Calibri"/>
      </rPr>
      <t># ls -A /usr/lib/vmware-perfcharts/tc-instance/webapps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statsreport</t>
    </r>
    <r>
      <rPr>
        <sz val="11"/>
        <color rgb="FF000000"/>
        <rFont val="Calibri"/>
      </rPr>
      <t xml:space="preserve">
</t>
    </r>
    <r>
      <rPr>
        <sz val="11"/>
        <color rgb="FF000000"/>
        <rFont val="Calibri"/>
      </rPr>
      <t>If the output does not match the expected result, this is a finding.</t>
    </r>
  </si>
  <si>
    <t>V-256620</t>
  </si>
  <si>
    <r>
      <rPr>
        <sz val="11"/>
        <rFont val="Calibri"/>
      </rPr>
      <t>Performance Charts must not be configured with unsupported realms.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</si>
  <si>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Remove the &lt;Realm&gt; node returned in the check.</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</si>
  <si>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Performance Charts performs user authentication at the application level and not through Tomcat. Depending on the vCenter Server Appliance (VCSA) version, Performance Charts may come configured with a "UserDatabaseRealm". This should be removed as part of eliminating unnecessary features.</t>
    </r>
  </si>
  <si>
    <r>
      <rPr>
        <sz val="11"/>
        <color rgb="FF000000"/>
        <rFont val="Calibri"/>
      </rPr>
      <t>At the command prompt, run the following command:</t>
    </r>
    <r>
      <rPr>
        <sz val="11"/>
        <color rgb="FF000000"/>
        <rFont val="Calibri"/>
      </rPr>
      <t xml:space="preserve">
</t>
    </r>
    <r>
      <rPr>
        <sz val="11"/>
        <color rgb="FF000000"/>
        <rFont val="Calibri"/>
      </rPr>
      <t># grep UserDatabaseRealm /usr/lib/vmware-perfcharts/tc-instance/conf/server.xml</t>
    </r>
    <r>
      <rPr>
        <sz val="11"/>
        <color rgb="FF000000"/>
        <rFont val="Calibri"/>
      </rPr>
      <t xml:space="preserve">
</t>
    </r>
    <r>
      <rPr>
        <sz val="11"/>
        <color rgb="FF000000"/>
        <rFont val="Calibri"/>
      </rPr>
      <t>If the command produces any output, this is a finding.</t>
    </r>
  </si>
  <si>
    <t>V-256621</t>
  </si>
  <si>
    <r>
      <rPr>
        <sz val="11"/>
        <rFont val="Calibri"/>
      </rPr>
      <t>Performance Charts must be configured to limit access to internal packages.</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</si>
  <si>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Ensure the "package.access" line is configured as follows:</t>
    </r>
    <r>
      <rPr>
        <sz val="11"/>
        <color rgb="FF000000"/>
        <rFont val="Calibri"/>
      </rPr>
      <t xml:space="preserve">
</t>
    </r>
    <r>
      <rPr>
        <sz val="11"/>
        <color rgb="FF000000"/>
        <rFont val="Calibri"/>
      </rPr>
      <t>package.access=sun.,org.apache.catalina.,org.apache.coyote.,org.apache.jasper.,org.apache.tomcat.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</si>
  <si>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 xml:space="preserve">The "package.access" entry in the "catalina.properties" file implements access control at the package level. When properly configured, a Security Exception will be reported if an errant or malicious webapp attempts to access the listed internal classes directly or if a new class is defined under the protected packages. </t>
    </r>
    <r>
      <rPr>
        <sz val="11"/>
        <color rgb="FF000000"/>
        <rFont val="Calibri"/>
      </rPr>
      <t xml:space="preserve">
</t>
    </r>
    <r>
      <rPr>
        <sz val="11"/>
        <color rgb="FF000000"/>
        <rFont val="Calibri"/>
      </rPr>
      <t>Performance Charts comes preconfigured with the appropriate packages defined in "package.access", and this configuration must be maintained.</t>
    </r>
  </si>
  <si>
    <r>
      <rPr>
        <sz val="11"/>
        <color rgb="FF000000"/>
        <rFont val="Calibri"/>
      </rPr>
      <t>At the command prompt, run the following command:</t>
    </r>
    <r>
      <rPr>
        <sz val="11"/>
        <color rgb="FF000000"/>
        <rFont val="Calibri"/>
      </rPr>
      <t xml:space="preserve">
</t>
    </r>
    <r>
      <rPr>
        <sz val="11"/>
        <color rgb="FF000000"/>
        <rFont val="Calibri"/>
      </rPr>
      <t># grep "package.access"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package.access=sun.,org.apache.catalina.,org.apache.coyote.,org.apache.jasper.,org.apache.tomcat.</t>
    </r>
    <r>
      <rPr>
        <sz val="11"/>
        <color rgb="FF000000"/>
        <rFont val="Calibri"/>
      </rPr>
      <t xml:space="preserve">
</t>
    </r>
    <r>
      <rPr>
        <sz val="11"/>
        <color rgb="FF000000"/>
        <rFont val="Calibri"/>
      </rPr>
      <t>If the output of the command does not match the expected result, this is a finding.</t>
    </r>
  </si>
  <si>
    <t>V-256622</t>
  </si>
  <si>
    <r>
      <rPr>
        <sz val="11"/>
        <rFont val="Calibri"/>
      </rPr>
      <t>Performance Charts must have Multipurpose Internet Mail Extensions (MIMEs) that invoke operating system shell programs disabled.</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</si>
  <si>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Remove any and all of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r>
      <rPr>
        <sz val="11"/>
        <color rgb="FF000000"/>
        <rFont val="Calibri"/>
      </rPr>
      <t xml:space="preserve">
</t>
    </r>
    <r>
      <rPr>
        <sz val="11"/>
        <color rgb="FF000000"/>
        <rFont val="Calibri"/>
      </rPr>
      <t>Note: Delete the entire mime-mapping node for the target mime-type.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&lt;mime-mapping&gt;</t>
    </r>
    <r>
      <rPr>
        <sz val="11"/>
        <color rgb="FF000000"/>
        <rFont val="Calibri"/>
      </rPr>
      <t xml:space="preserve">
</t>
    </r>
    <r>
      <rPr>
        <sz val="11"/>
        <color rgb="FF000000"/>
        <rFont val="Calibri"/>
      </rPr>
      <t xml:space="preserve">    &lt;extension&gt;sh&lt;/extension&gt;</t>
    </r>
    <r>
      <rPr>
        <sz val="11"/>
        <color rgb="FF000000"/>
        <rFont val="Calibri"/>
      </rPr>
      <t xml:space="preserve">
</t>
    </r>
    <r>
      <rPr>
        <sz val="11"/>
        <color rgb="FF000000"/>
        <rFont val="Calibri"/>
      </rPr>
      <t xml:space="preserve">    &lt;mime-type&gt;application/x-sh&lt;/mime-type&gt;</t>
    </r>
    <r>
      <rPr>
        <sz val="11"/>
        <color rgb="FF000000"/>
        <rFont val="Calibri"/>
      </rPr>
      <t xml:space="preserve">
</t>
    </r>
    <r>
      <rPr>
        <sz val="11"/>
        <color rgb="FF000000"/>
        <rFont val="Calibri"/>
      </rPr>
      <t>&lt;/mime-mapping&gt;</t>
    </r>
  </si>
  <si>
    <r>
      <rPr>
        <sz val="11"/>
        <color rgb="FF000000"/>
        <rFont val="Calibri"/>
      </rPr>
      <t>MIME mappings tell Performance Charts what type of program various file types and extensions are and what external utilities or programs are needed to execute the file type. By ensuring various shell script MIME types are not included in "web.xml", the server is protected against malicious users tricking the server into executing shell command files.</t>
    </r>
  </si>
  <si>
    <r>
      <rPr>
        <sz val="11"/>
        <color rgb="FF000000"/>
        <rFont val="Calibri"/>
      </rPr>
      <t>At the command prompt, run the following command:</t>
    </r>
    <r>
      <rPr>
        <sz val="11"/>
        <color rgb="FF000000"/>
        <rFont val="Calibri"/>
      </rPr>
      <t xml:space="preserve">
</t>
    </r>
    <r>
      <rPr>
        <sz val="11"/>
        <color rgb="FF000000"/>
        <rFont val="Calibri"/>
      </rPr>
      <t># grep -En '(x-csh&lt;)|(x-sh&lt;)|(x-shar&lt;)|(x-ksh&lt;)' /usr/lib/vmware-perfcharts/tc-instance/conf/web.xml</t>
    </r>
    <r>
      <rPr>
        <sz val="11"/>
        <color rgb="FF000000"/>
        <rFont val="Calibri"/>
      </rPr>
      <t xml:space="preserve">
</t>
    </r>
    <r>
      <rPr>
        <sz val="11"/>
        <color rgb="FF000000"/>
        <rFont val="Calibri"/>
      </rPr>
      <t>If the command produces any output, this is a finding.</t>
    </r>
  </si>
  <si>
    <t>V-256623</t>
  </si>
  <si>
    <r>
      <rPr>
        <sz val="11"/>
        <rFont val="Calibri"/>
      </rPr>
      <t>Performance Charts must have mappings set for Java servlet pages.</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</si>
  <si>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Inside the &lt;web-app&gt; parent node, add the following:</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</si>
  <si>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Because Tomcat is a Java-based web server, the main file extension used is *.jsp. This check ensures the *.jsp and *.jspx file types have been properly mapped to servlets.</t>
    </r>
  </si>
  <si>
    <r>
      <rPr>
        <sz val="11"/>
        <color rgb="FF000000"/>
        <rFont val="Calibri"/>
      </rPr>
      <t xml:space="preserve">At the command prompt, run the following command: </t>
    </r>
    <r>
      <rPr>
        <sz val="11"/>
        <color rgb="FF000000"/>
        <rFont val="Calibri"/>
      </rPr>
      <t xml:space="preserve">
</t>
    </r>
    <r>
      <rPr>
        <sz val="11"/>
        <color rgb="FF000000"/>
        <rFont val="Calibri"/>
      </rPr>
      <t># xmllint --format /usr/lib/vmware-perfcharts/tc-instance/conf/web.xml | sed 's/xmlns=".*"//g' | xmllint --xpath '/web-app/servlet-mapping/servlet-name[text()="jsp"]/parent::servlet-mapping'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If the output of the command does not match the expected result, this is a finding.</t>
    </r>
  </si>
  <si>
    <t>V-256624</t>
  </si>
  <si>
    <r>
      <rPr>
        <sz val="11"/>
        <rFont val="Calibri"/>
      </rPr>
      <t>Performance Charts must not have the Web Distributed Authoring (WebDAV) servlet installed.</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</si>
  <si>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</si>
  <si>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Performance Charts does not configure WebDAV by default.</t>
    </r>
  </si>
  <si>
    <r>
      <rPr>
        <sz val="11"/>
        <color rgb="FF000000"/>
        <rFont val="Calibri"/>
      </rPr>
      <t xml:space="preserve">At the command prompt, run the following command: </t>
    </r>
    <r>
      <rPr>
        <sz val="11"/>
        <color rgb="FF000000"/>
        <rFont val="Calibri"/>
      </rPr>
      <t xml:space="preserve">
</t>
    </r>
    <r>
      <rPr>
        <sz val="11"/>
        <color rgb="FF000000"/>
        <rFont val="Calibri"/>
      </rPr>
      <t># grep -n 'webdav' /usr/lib/vmware-perfcharts/tc-instance/conf/web.xml</t>
    </r>
    <r>
      <rPr>
        <sz val="11"/>
        <color rgb="FF000000"/>
        <rFont val="Calibri"/>
      </rPr>
      <t xml:space="preserve">
</t>
    </r>
    <r>
      <rPr>
        <sz val="11"/>
        <color rgb="FF000000"/>
        <rFont val="Calibri"/>
      </rPr>
      <t>If the command produces any output, this is a finding.</t>
    </r>
  </si>
  <si>
    <t>V-256625</t>
  </si>
  <si>
    <r>
      <rPr>
        <sz val="11"/>
        <rFont val="Calibri"/>
      </rPr>
      <t>Performance Charts must be configured with memory leak protection.</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</si>
  <si>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</si>
  <si>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Java Runtime environment can cause a memory leak or lock files under certain conditions. Without memory leak protection, Performance Chart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the hosted application does not consume system resources and cause an unstable environment.</t>
    </r>
  </si>
  <si>
    <r>
      <rPr>
        <sz val="11"/>
        <color rgb="FF000000"/>
        <rFont val="Calibri"/>
      </rPr>
      <t xml:space="preserve">At the command prompt, run the following command: </t>
    </r>
    <r>
      <rPr>
        <sz val="11"/>
        <color rgb="FF000000"/>
        <rFont val="Calibri"/>
      </rPr>
      <t xml:space="preserve">
</t>
    </r>
    <r>
      <rPr>
        <sz val="11"/>
        <color rgb="FF000000"/>
        <rFont val="Calibri"/>
      </rPr>
      <t># grep JreMemoryLeakPreventionListener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</si>
  <si>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V-256626</t>
  </si>
  <si>
    <r>
      <rPr>
        <sz val="11"/>
        <rFont val="Calibri"/>
      </rPr>
      <t>Performance Charts must not have any symbolic links in the web content directory tree.</t>
    </r>
  </si>
  <si>
    <r>
      <rPr>
        <sz val="11"/>
        <color rgb="FF000000"/>
        <rFont val="Calibri"/>
      </rPr>
      <t>At the command prompt, run the following command:</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 unlink &lt;file_name&gt;</t>
    </r>
    <r>
      <rPr>
        <sz val="11"/>
        <color rgb="FF000000"/>
        <rFont val="Calibri"/>
      </rPr>
      <t xml:space="preserve">
</t>
    </r>
    <r>
      <rPr>
        <sz val="11"/>
        <color rgb="FF000000"/>
        <rFont val="Calibri"/>
      </rPr>
      <t>Repeat the command for each file that was returned.</t>
    </r>
  </si>
  <si>
    <r>
      <rPr>
        <sz val="11"/>
        <color rgb="FF000000"/>
        <rFont val="Calibri"/>
      </rPr>
      <t>A web server is designed to deliver content and execute scripts or applications on the request of a client or user. Containing user requests to files in the directory tree of the hosted web application and limiting the execution of scripts and applications guarantees the user is not accessing information protected outside the application's realm.</t>
    </r>
    <r>
      <rPr>
        <sz val="11"/>
        <color rgb="FF000000"/>
        <rFont val="Calibri"/>
      </rPr>
      <t xml:space="preserve">
</t>
    </r>
    <r>
      <rPr>
        <sz val="11"/>
        <color rgb="FF000000"/>
        <rFont val="Calibri"/>
      </rPr>
      <t>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</si>
  <si>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run the following command:</t>
    </r>
    <r>
      <rPr>
        <sz val="11"/>
        <color rgb="FF000000"/>
        <rFont val="Calibri"/>
      </rPr>
      <t xml:space="preserve">
</t>
    </r>
    <r>
      <rPr>
        <sz val="11"/>
        <color rgb="FF000000"/>
        <rFont val="Calibri"/>
      </rPr>
      <t># find /usr/lib/vmware-perfcharts/tc-instance/webapps/ -type l -ls</t>
    </r>
    <r>
      <rPr>
        <sz val="11"/>
        <color rgb="FF000000"/>
        <rFont val="Calibri"/>
      </rPr>
      <t xml:space="preserve">
</t>
    </r>
    <r>
      <rPr>
        <sz val="11"/>
        <color rgb="FF000000"/>
        <rFont val="Calibri"/>
      </rPr>
      <t>If the command produces any output, this is a finding.</t>
    </r>
  </si>
  <si>
    <t>V-256627</t>
  </si>
  <si>
    <r>
      <rPr>
        <sz val="11"/>
        <rFont val="Calibri"/>
      </rPr>
      <t>Performance Charts directory tree must have permissions in an out-of-the-box state.</t>
    </r>
  </si>
  <si>
    <r>
      <rPr>
        <sz val="11"/>
        <color rgb="FF000000"/>
        <rFont val="Calibri"/>
      </rPr>
      <t>At the command prompt, run the following command:</t>
    </r>
    <r>
      <rPr>
        <sz val="11"/>
        <color rgb="FF000000"/>
        <rFont val="Calibri"/>
      </rPr>
      <t xml:space="preserve">
</t>
    </r>
    <r>
      <rPr>
        <sz val="11"/>
        <color rgb="FF000000"/>
        <rFont val="Calibri"/>
      </rPr>
      <t># chown root:root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</si>
  <si>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Accounts on a web server are to be kept to a minimum. Only administrators, web managers, developers, auditors, and web authors require accounts on the machine hosting the web server. The resources to which these accounts have access must also be closely monitored and controlled. Performance Charts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</si>
  <si>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run the following command:</t>
    </r>
    <r>
      <rPr>
        <sz val="11"/>
        <color rgb="FF000000"/>
        <rFont val="Calibri"/>
      </rPr>
      <t xml:space="preserve">
</t>
    </r>
    <r>
      <rPr>
        <sz val="11"/>
        <color rgb="FF000000"/>
        <rFont val="Calibri"/>
      </rPr>
      <t># find /usr/lib/vmware-perfcharts/tc-instance/webapps/ -xdev -type f -a '(' -not -user root -a -not -user perfcharts -o -not -group root ')' -exec ls -la {} \;</t>
    </r>
    <r>
      <rPr>
        <sz val="11"/>
        <color rgb="FF000000"/>
        <rFont val="Calibri"/>
      </rPr>
      <t xml:space="preserve">
</t>
    </r>
    <r>
      <rPr>
        <sz val="11"/>
        <color rgb="FF000000"/>
        <rFont val="Calibri"/>
      </rPr>
      <t>If the command produces any output, this is a finding.</t>
    </r>
  </si>
  <si>
    <t>V-256628</t>
  </si>
  <si>
    <r>
      <rPr>
        <sz val="11"/>
        <rFont val="Calibri"/>
      </rPr>
      <t>Performance Charts must fail to a known safe state if system initialization fails, shutdown fails, or aborts fail.</t>
    </r>
  </si>
  <si>
    <r>
      <rPr>
        <sz val="11"/>
        <color rgb="FF000000"/>
        <rFont val="Calibri"/>
      </rPr>
      <t>Navigate to and open:</t>
    </r>
    <r>
      <rPr>
        <sz val="11"/>
        <color rgb="FF000000"/>
        <rFont val="Calibri"/>
      </rPr>
      <t xml:space="preserve">
</t>
    </r>
    <r>
      <rPr>
        <sz val="11"/>
        <color rgb="FF000000"/>
        <rFont val="Calibri"/>
      </rPr>
      <t>/usr/lib/vmware-perfcharts/tc-instance/conf/catalina.properties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</si>
  <si>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Determining a safe state for failure and weighing that against a potential denial of service for users depends on what type of application the web server is hosting. For Performance Charts, it is preferable that the service abort startup on any initialization failure rather than continuing in a degraded, and potentially insecure, state.</t>
    </r>
  </si>
  <si>
    <r>
      <rPr>
        <sz val="11"/>
        <color rgb="FF000000"/>
        <rFont val="Calibri"/>
      </rPr>
      <t>At the command line, run the following command:</t>
    </r>
    <r>
      <rPr>
        <sz val="11"/>
        <color rgb="FF000000"/>
        <rFont val="Calibri"/>
      </rPr>
      <t xml:space="preserve">
</t>
    </r>
    <r>
      <rPr>
        <sz val="11"/>
        <color rgb="FF000000"/>
        <rFont val="Calibri"/>
      </rPr>
      <t># grep EXIT_ON_INIT_FAILURE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 = true</t>
    </r>
    <r>
      <rPr>
        <sz val="11"/>
        <color rgb="FF000000"/>
        <rFont val="Calibri"/>
      </rPr>
      <t xml:space="preserve">
</t>
    </r>
    <r>
      <rPr>
        <sz val="11"/>
        <color rgb="FF000000"/>
        <rFont val="Calibri"/>
      </rPr>
      <t>If the output of the command does not match the expected result, this is a finding.</t>
    </r>
  </si>
  <si>
    <t>V-256629</t>
  </si>
  <si>
    <r>
      <rPr>
        <sz val="11"/>
        <rFont val="Calibri"/>
      </rPr>
      <t>Performance Charts must limit the number of allowed connections.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</si>
  <si>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</si>
  <si>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Limiting the number of established connections to Performance Charts is a basic denial-of-service protection. Servers where the limit is too high or unlimited could run out of system resources and negatively affect system availability.</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</si>
  <si>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'/Server/Service/Connector/@acceptCount'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If the output does not match the expected result, this is a finding.</t>
    </r>
  </si>
  <si>
    <t>V-256630</t>
  </si>
  <si>
    <r>
      <rPr>
        <sz val="11"/>
        <rFont val="Calibri"/>
      </rPr>
      <t xml:space="preserve">Performance Charts must set </t>
    </r>
    <r>
      <rPr>
        <sz val="11"/>
        <color rgb="FF000000"/>
        <rFont val="Calibri"/>
      </rPr>
      <t>"</t>
    </r>
    <r>
      <rPr>
        <b/>
        <sz val="11"/>
        <color rgb="FF000000"/>
        <rFont val="Calibri"/>
      </rPr>
      <t>URIEncoding</t>
    </r>
    <r>
      <rPr>
        <sz val="11"/>
        <color rgb="FF000000"/>
        <rFont val="Calibri"/>
      </rPr>
      <t>"</t>
    </r>
    <r>
      <rPr>
        <sz val="11"/>
        <color rgb="FF000000"/>
        <rFont val="Calibri"/>
      </rPr>
      <t xml:space="preserve"> to UTF-8.</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</si>
  <si>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&lt;Connector&gt; node with the value 'URIEncoding="UTF-8"'.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</si>
  <si>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 xml:space="preserve">An attacker can also enter Unicode characters into hosted applications in an effort to break out of the document home or root home directory or to bypass security checks. </t>
    </r>
    <r>
      <rPr>
        <sz val="11"/>
        <color rgb="FF000000"/>
        <rFont val="Calibri"/>
      </rPr>
      <t xml:space="preserve">
</t>
    </r>
    <r>
      <rPr>
        <sz val="11"/>
        <color rgb="FF000000"/>
        <rFont val="Calibri"/>
      </rPr>
      <t>Performance Charts must be configured to use a consistent character set via the "URIEncoding" attribute on the Connector nodes.</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</si>
  <si>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'/Server/Service/Connector/@URIEncoding'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</si>
  <si>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V-256631</t>
  </si>
  <si>
    <r>
      <rPr>
        <sz val="11"/>
        <rFont val="Calibri"/>
      </rPr>
      <t xml:space="preserve">Performance Charts must use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</si>
  <si>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t>
    </r>
    <r>
      <rPr>
        <sz val="11"/>
        <color rgb="FF000000"/>
        <rFont val="Calibri"/>
      </rPr>
      <t xml:space="preserve">
</t>
    </r>
    <r>
      <rPr>
        <sz val="11"/>
        <color rgb="FF000000"/>
        <rFont val="Calibri"/>
      </rPr>
      <t xml:space="preserve">         org.apache.catalina.filters.SetCharacterEncodingFilter</t>
    </r>
    <r>
      <rPr>
        <sz val="11"/>
        <color rgb="FF000000"/>
        <rFont val="Calibri"/>
      </rPr>
      <t xml:space="preserve">
</t>
    </r>
    <r>
      <rPr>
        <sz val="11"/>
        <color rgb="FF000000"/>
        <rFont val="Calibri"/>
      </rPr>
      <t xml:space="preserve">      &lt;/filter-class&gt;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</si>
  <si>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t>
    </r>
    <r>
      <rPr>
        <sz val="11"/>
        <color rgb="FF000000"/>
        <rFont val="Calibri"/>
      </rPr>
      <t xml:space="preserve">
</t>
    </r>
    <r>
      <rPr>
        <sz val="11"/>
        <color rgb="FF000000"/>
        <rFont val="Calibri"/>
      </rPr>
      <t>VMware uses the standard Tomcat "SetCharacterEncodingFilter" to provide a layer of defense against character encoding attacks. Filters are Java objects that performs filtering tasks on the request to a resource (a servlet or static content), the response from a resource, or both.</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</si>
  <si>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'/web-app/filter-mapping/filter-name[text()="setCharacterEncodingFilter"]/parent::filter-mapping'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If the output is does not match the expected result, this is a finding.</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'/web-app/filter/filter-name[text()="setCharacterEncodingFilter"]/parent::filter'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t>
    </r>
    <r>
      <rPr>
        <sz val="11"/>
        <color rgb="FF000000"/>
        <rFont val="Calibri"/>
      </rPr>
      <t xml:space="preserve">
</t>
    </r>
    <r>
      <rPr>
        <sz val="11"/>
        <color rgb="FF000000"/>
        <rFont val="Calibri"/>
      </rPr>
      <t xml:space="preserve">         org.apache.catalina.filters.SetCharacterEncodingFilter</t>
    </r>
    <r>
      <rPr>
        <sz val="11"/>
        <color rgb="FF000000"/>
        <rFont val="Calibri"/>
      </rPr>
      <t xml:space="preserve">
</t>
    </r>
    <r>
      <rPr>
        <sz val="11"/>
        <color rgb="FF000000"/>
        <rFont val="Calibri"/>
      </rPr>
      <t xml:space="preserve">      &lt;/filter-class&gt;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If the output is does not match the expected result, this is a finding.</t>
    </r>
  </si>
  <si>
    <t>V-256632</t>
  </si>
  <si>
    <r>
      <rPr>
        <sz val="11"/>
        <rFont val="Calibri"/>
      </rPr>
      <t>Performance Charts must set the welcome-file node to a default web page.</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</si>
  <si>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</si>
  <si>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t>
    </r>
    <r>
      <rPr>
        <sz val="11"/>
        <color rgb="FF000000"/>
        <rFont val="Calibri"/>
      </rPr>
      <t xml:space="preserve">
</t>
    </r>
    <r>
      <rPr>
        <sz val="11"/>
        <color rgb="FF000000"/>
        <rFont val="Calibri"/>
      </rPr>
      <t>By having a default hosted application web page, the anonymous web user will not obtain directory browsing information or an error message that reveals the server type and version. Ensuring every document directory has an "index.jsp" (or equivalent) file is one approach to mitigating the vulnerability.</t>
    </r>
  </si>
  <si>
    <r>
      <rPr>
        <sz val="11"/>
        <color rgb="FF000000"/>
        <rFont val="Calibri"/>
      </rPr>
      <t>At the command prompt,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/usr/lib/vmware-perfcharts/tc-instance/conf/web.xml | sed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If the output of the command does not match the expected result, this is a finding.</t>
    </r>
  </si>
  <si>
    <t>V-256633</t>
  </si>
  <si>
    <r>
      <rPr>
        <sz val="11"/>
        <rFont val="Calibri"/>
      </rPr>
      <t>Performance Charts must not show directory listings.</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</si>
  <si>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Set the &lt;param-value&gt; to "false" in all &lt;param-name&gt;listing&lt;/param-name&gt; nodes.</t>
    </r>
    <r>
      <rPr>
        <sz val="11"/>
        <color rgb="FF000000"/>
        <rFont val="Calibri"/>
      </rPr>
      <t xml:space="preserve">
</t>
    </r>
    <r>
      <rPr>
        <sz val="11"/>
        <color rgb="FF000000"/>
        <rFont val="Calibri"/>
      </rPr>
      <t>Note: The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</si>
  <si>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Ensuring directory listing is disabled is one approach to mitigating the vulnerability.</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</si>
  <si>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/usr/lib/vmware-perfcharts/tc-instance/conf/web.xml | sed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</si>
  <si>
    <t>V-256634</t>
  </si>
  <si>
    <r>
      <rPr>
        <sz val="11"/>
        <rFont val="Calibri"/>
      </rPr>
      <t>Performance Charts must be configured to show error pages with minimal information.</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</si>
  <si>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&lt;location&gt;/http_error.jsp&lt;/location&gt;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</si>
  <si>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Performance Charts must be configured with a catchall error handler that redirects to a standard "error.jsp".</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</si>
  <si>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/usr/lib/vmware-perfcharts/tc-instance/webapps/statsreport/WEB-INF/web.xml | sed 's/xmlns=".*"//g' | xmllint --xpath '/web-app/error-page/exception-type["text()=java.lang.Throwable"]/parent::error-page'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&lt;location&gt;/http_error.jsp&lt;/location&gt;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If the output does not match the expected result, this is a finding.</t>
    </r>
  </si>
  <si>
    <t>V-256635</t>
  </si>
  <si>
    <r>
      <rPr>
        <sz val="11"/>
        <rFont val="Calibri"/>
      </rPr>
      <t>Performance Charts must be configured to not show error reports.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</si>
  <si>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</si>
  <si>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output of the command does not match the expected result, this is a finding.</t>
    </r>
  </si>
  <si>
    <t>V-256636</t>
  </si>
  <si>
    <r>
      <rPr>
        <sz val="11"/>
        <rFont val="Calibri"/>
      </rPr>
      <t>Performance Charts must hide the server version.</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</si>
  <si>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Configure the &lt;Connector&gt; node with the following value:</t>
    </r>
    <r>
      <rPr>
        <sz val="11"/>
        <color rgb="FF000000"/>
        <rFont val="Calibri"/>
      </rPr>
      <t xml:space="preserve">
</t>
    </r>
    <r>
      <rPr>
        <sz val="11"/>
        <color rgb="FF000000"/>
        <rFont val="Calibri"/>
      </rPr>
      <t>server="Anonymous"</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</si>
  <si>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'/Server/Service/Connector/@server'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server="Anonymous"</t>
    </r>
    <r>
      <rPr>
        <sz val="11"/>
        <color rgb="FF000000"/>
        <rFont val="Calibri"/>
      </rPr>
      <t xml:space="preserve">
</t>
    </r>
    <r>
      <rPr>
        <sz val="11"/>
        <color rgb="FF000000"/>
        <rFont val="Calibri"/>
      </rPr>
      <t>If the output of the command does not match the expected result, this is a finding.</t>
    </r>
  </si>
  <si>
    <t>V-256637</t>
  </si>
  <si>
    <r>
      <rPr>
        <sz val="11"/>
        <rFont val="Calibri"/>
      </rPr>
      <t>Performance Charts must not enable support for TRACE requests.</t>
    </r>
  </si>
  <si>
    <r>
      <rPr>
        <sz val="11"/>
        <color rgb="FF000000"/>
        <rFont val="Calibri"/>
      </rPr>
      <t>Navigate to and open:</t>
    </r>
    <r>
      <rPr>
        <sz val="11"/>
        <color rgb="FF000000"/>
        <rFont val="Calibri"/>
      </rPr>
      <t xml:space="preserve">
</t>
    </r>
    <r>
      <rPr>
        <sz val="11"/>
        <color rgb="FF000000"/>
        <rFont val="Calibri"/>
      </rPr>
      <t>/usr/lib/vmware-perfcharts/tc-instance/conf/server.xml</t>
    </r>
    <r>
      <rPr>
        <sz val="11"/>
        <color rgb="FF000000"/>
        <rFont val="Calibri"/>
      </rPr>
      <t xml:space="preserve">
</t>
    </r>
    <r>
      <rPr>
        <sz val="11"/>
        <color rgb="FF000000"/>
        <rFont val="Calibri"/>
      </rPr>
      <t>Locate and navigate to 'allowTrace="true"'.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</si>
  <si>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"TRACE" is a technique for a user to request internal information about Tomcat. This is useful during product development but should not be enabled in production.</t>
    </r>
    <r>
      <rPr>
        <sz val="11"/>
        <color rgb="FF000000"/>
        <rFont val="Calibri"/>
      </rPr>
      <t xml:space="preserve">
</t>
    </r>
    <r>
      <rPr>
        <sz val="11"/>
        <color rgb="FF000000"/>
        <rFont val="Calibri"/>
      </rPr>
      <t>Allowing an attacker to conduct a TRACE operation against Performance Charts will expose information that would be useful to perform a more targeted attack. Performance Charts provides the "allowTrace" parameter as means to disable responding to TRACE requests.</t>
    </r>
  </si>
  <si>
    <r>
      <rPr>
        <sz val="11"/>
        <color rgb="FF000000"/>
        <rFont val="Calibri"/>
      </rPr>
      <t>At the command prompt, run the following command:</t>
    </r>
    <r>
      <rPr>
        <sz val="11"/>
        <color rgb="FF000000"/>
        <rFont val="Calibri"/>
      </rPr>
      <t xml:space="preserve">
</t>
    </r>
    <r>
      <rPr>
        <sz val="11"/>
        <color rgb="FF000000"/>
        <rFont val="Calibri"/>
      </rPr>
      <t># grep allowTrace /usr/lib/vmware-perfcharts/tc-instance/conf/server.xml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If no line is returned, this is not a finding.</t>
    </r>
  </si>
  <si>
    <t>V-256638</t>
  </si>
  <si>
    <r>
      <rPr>
        <sz val="11"/>
        <rFont val="Calibri"/>
      </rPr>
      <t>Performance Charts must have the debug option turned off.</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</si>
  <si>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</si>
  <si>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Because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The Performance Charts Service can be configured to set the debugging level. By setting the debugging level to zero, no debugging information will be provided to a malicious user.</t>
    </r>
  </si>
  <si>
    <r>
      <rPr>
        <sz val="11"/>
        <color rgb="FF000000"/>
        <rFont val="Calibri"/>
      </rPr>
      <t>At the command prompt,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/usr/lib/vmware-perfcharts/tc-instance/conf/web.xml | sed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r>
      <rPr>
        <sz val="11"/>
        <color rgb="FF000000"/>
        <rFont val="Calibri"/>
      </rPr>
      <t xml:space="preserve">
</t>
    </r>
    <r>
      <rPr>
        <sz val="11"/>
        <color rgb="FF000000"/>
        <rFont val="Calibri"/>
      </rPr>
      <t>If no lines is returned, this is not a finding.</t>
    </r>
  </si>
  <si>
    <t>V-256639</t>
  </si>
  <si>
    <r>
      <rPr>
        <sz val="11"/>
        <rFont val="Calibri"/>
      </rPr>
      <t>Performance Charts must properly configure log sizes and rotation.</t>
    </r>
  </si>
  <si>
    <r>
      <rPr>
        <sz val="11"/>
        <color rgb="FF000000"/>
        <rFont val="Calibri"/>
      </rPr>
      <t>Navigate to and open:</t>
    </r>
    <r>
      <rPr>
        <sz val="11"/>
        <color rgb="FF000000"/>
        <rFont val="Calibri"/>
      </rPr>
      <t xml:space="preserve">
</t>
    </r>
    <r>
      <rPr>
        <sz val="11"/>
        <color rgb="FF000000"/>
        <rFont val="Calibri"/>
      </rPr>
      <t>/etc/vmware-perfcharts/log4j.properties</t>
    </r>
    <r>
      <rPr>
        <sz val="11"/>
        <color rgb="FF000000"/>
        <rFont val="Calibri"/>
      </rPr>
      <t xml:space="preserve">
</t>
    </r>
    <r>
      <rPr>
        <sz val="11"/>
        <color rgb="FF000000"/>
        <rFont val="Calibri"/>
      </rPr>
      <t>Ensure the appender.rolling entries are configured as follows:</t>
    </r>
    <r>
      <rPr>
        <sz val="11"/>
        <color rgb="FF000000"/>
        <rFont val="Calibri"/>
      </rPr>
      <t xml:space="preserve">
</t>
    </r>
    <r>
      <rPr>
        <sz val="11"/>
        <color rgb="FF000000"/>
        <rFont val="Calibri"/>
      </rPr>
      <t>appender.rolling.type = RollingFile</t>
    </r>
    <r>
      <rPr>
        <sz val="11"/>
        <color rgb="FF000000"/>
        <rFont val="Calibri"/>
      </rPr>
      <t xml:space="preserve">
</t>
    </r>
    <r>
      <rPr>
        <sz val="11"/>
        <color rgb="FF000000"/>
        <rFont val="Calibri"/>
      </rPr>
      <t>appender.rolling.name = FileLog</t>
    </r>
    <r>
      <rPr>
        <sz val="11"/>
        <color rgb="FF000000"/>
        <rFont val="Calibri"/>
      </rPr>
      <t xml:space="preserve">
</t>
    </r>
    <r>
      <rPr>
        <sz val="11"/>
        <color rgb="FF000000"/>
        <rFont val="Calibri"/>
      </rPr>
      <t>appender.rolling.fileName = /var/log/vmware/perfcharts/stats.log</t>
    </r>
    <r>
      <rPr>
        <sz val="11"/>
        <color rgb="FF000000"/>
        <rFont val="Calibri"/>
      </rPr>
      <t xml:space="preserve">
</t>
    </r>
    <r>
      <rPr>
        <sz val="11"/>
        <color rgb="FF000000"/>
        <rFont val="Calibri"/>
      </rPr>
      <t>appender.rolling.filePattern = /var/log/vmware/perfcharts/stats-%i.log</t>
    </r>
    <r>
      <rPr>
        <sz val="11"/>
        <color rgb="FF000000"/>
        <rFont val="Calibri"/>
      </rPr>
      <t xml:space="preserve">
</t>
    </r>
    <r>
      <rPr>
        <sz val="11"/>
        <color rgb="FF000000"/>
        <rFont val="Calibri"/>
      </rPr>
      <t>appender.rolling.policies.type = Policies</t>
    </r>
    <r>
      <rPr>
        <sz val="11"/>
        <color rgb="FF000000"/>
        <rFont val="Calibri"/>
      </rPr>
      <t xml:space="preserve">
</t>
    </r>
    <r>
      <rPr>
        <sz val="11"/>
        <color rgb="FF000000"/>
        <rFont val="Calibri"/>
      </rPr>
      <t>appender.rolling.policies.size.type = SizeBasedTriggeringPolicy</t>
    </r>
    <r>
      <rPr>
        <sz val="11"/>
        <color rgb="FF000000"/>
        <rFont val="Calibri"/>
      </rPr>
      <t xml:space="preserve">
</t>
    </r>
    <r>
      <rPr>
        <sz val="11"/>
        <color rgb="FF000000"/>
        <rFont val="Calibri"/>
      </rPr>
      <t>appender.rolling.policies.size.size = 5MB</t>
    </r>
    <r>
      <rPr>
        <sz val="11"/>
        <color rgb="FF000000"/>
        <rFont val="Calibri"/>
      </rPr>
      <t xml:space="preserve">
</t>
    </r>
    <r>
      <rPr>
        <sz val="11"/>
        <color rgb="FF000000"/>
        <rFont val="Calibri"/>
      </rPr>
      <t>appender.rolling.strategy.type = DefaultRolloverStrategy</t>
    </r>
    <r>
      <rPr>
        <sz val="11"/>
        <color rgb="FF000000"/>
        <rFont val="Calibri"/>
      </rPr>
      <t xml:space="preserve">
</t>
    </r>
    <r>
      <rPr>
        <sz val="11"/>
        <color rgb="FF000000"/>
        <rFont val="Calibri"/>
      </rPr>
      <t>appender.rolling.strategy.max = 10</t>
    </r>
    <r>
      <rPr>
        <sz val="11"/>
        <color rgb="FF000000"/>
        <rFont val="Calibri"/>
      </rPr>
      <t xml:space="preserve">
</t>
    </r>
    <r>
      <rPr>
        <sz val="11"/>
        <color rgb="FF000000"/>
        <rFont val="Calibri"/>
      </rPr>
      <t>appender.rolling.layout.type = PatternLayout</t>
    </r>
    <r>
      <rPr>
        <sz val="11"/>
        <color rgb="FF000000"/>
        <rFont val="Calibri"/>
      </rPr>
      <t xml:space="preserve">
</t>
    </r>
    <r>
      <rPr>
        <sz val="11"/>
        <color rgb="FF000000"/>
        <rFont val="Calibri"/>
      </rPr>
      <t>appender.rolling.layout.pattern = %d{yyyy-MM-dd'T'HH:mm:ss.SSSXXX} [%t %-5p %c] %m%n</t>
    </r>
    <r>
      <rPr>
        <sz val="11"/>
        <color rgb="FF000000"/>
        <rFont val="Calibri"/>
      </rPr>
      <t xml:space="preserve">
</t>
    </r>
    <r>
      <rPr>
        <sz val="11"/>
        <color rgb="FF000000"/>
        <rFont val="Calibri"/>
      </rPr>
      <t>appender.rolling.level = info</t>
    </r>
    <r>
      <rPr>
        <sz val="11"/>
        <color rgb="FF000000"/>
        <rFont val="Calibri"/>
      </rPr>
      <t xml:space="preserve">
</t>
    </r>
    <r>
      <rPr>
        <sz val="11"/>
        <color rgb="FF000000"/>
        <rFont val="Calibri"/>
      </rPr>
      <t>Note: This fix is currently only applicable to 7.0 U2+ and is different in older versions.</t>
    </r>
  </si>
  <si>
    <r>
      <rPr>
        <sz val="11"/>
        <color rgb="FF000000"/>
        <rFont val="Calibri"/>
      </rPr>
      <t>To ensure the logging mechanism used by the web server has sufficient storage capacity in which to write the logs, the logging mechanism must be able to allocate log record storage capacity. Performance Charts properly sizes and configures log rotation during installation. This default configuration must be verified.</t>
    </r>
  </si>
  <si>
    <r>
      <rPr>
        <sz val="11"/>
        <color rgb="FF000000"/>
        <rFont val="Calibri"/>
      </rPr>
      <t>At the command prompt, run the following command:</t>
    </r>
    <r>
      <rPr>
        <sz val="11"/>
        <color rgb="FF000000"/>
        <rFont val="Calibri"/>
      </rPr>
      <t xml:space="preserve">
</t>
    </r>
    <r>
      <rPr>
        <sz val="11"/>
        <color rgb="FF000000"/>
        <rFont val="Calibri"/>
      </rPr>
      <t># rpm -V VMware-perfcharts|grep log4j|grep "^..5......"</t>
    </r>
    <r>
      <rPr>
        <sz val="11"/>
        <color rgb="FF000000"/>
        <rFont val="Calibri"/>
      </rPr>
      <t xml:space="preserve">
</t>
    </r>
    <r>
      <rPr>
        <sz val="11"/>
        <color rgb="FF000000"/>
        <rFont val="Calibri"/>
      </rPr>
      <t>If the command returns any output, this is a finding.</t>
    </r>
  </si>
  <si>
    <t>V-256640</t>
  </si>
  <si>
    <r>
      <rPr>
        <sz val="11"/>
        <rFont val="Calibri"/>
      </rPr>
      <t>Rsyslog must be configured to monitor and ship Performance Charts log files.</t>
    </r>
  </si>
  <si>
    <r>
      <rPr>
        <sz val="11"/>
        <color rgb="FF000000"/>
        <rFont val="Calibri"/>
      </rPr>
      <t>Navigate to and open:</t>
    </r>
    <r>
      <rPr>
        <sz val="11"/>
        <color rgb="FF000000"/>
        <rFont val="Calibri"/>
      </rPr>
      <t xml:space="preserve">
</t>
    </r>
    <r>
      <rPr>
        <sz val="11"/>
        <color rgb="FF000000"/>
        <rFont val="Calibri"/>
      </rPr>
      <t>/etc/vmware-syslog/vmware-services-perfcharts.conf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#stats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File="/var/log/vmware/perfcharts/stats.log"</t>
    </r>
    <r>
      <rPr>
        <sz val="11"/>
        <color rgb="FF000000"/>
        <rFont val="Calibri"/>
      </rPr>
      <t xml:space="preserve">
</t>
    </r>
    <r>
      <rPr>
        <sz val="11"/>
        <color rgb="FF000000"/>
        <rFont val="Calibri"/>
      </rPr>
      <t xml:space="preserve">      Tag="perfcharts-stats"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#localhost_access_log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File="/var/log/vmware/perfcharts/localhost_access_log.txt"</t>
    </r>
    <r>
      <rPr>
        <sz val="11"/>
        <color rgb="FF000000"/>
        <rFont val="Calibri"/>
      </rPr>
      <t xml:space="preserve">
</t>
    </r>
    <r>
      <rPr>
        <sz val="11"/>
        <color rgb="FF000000"/>
        <rFont val="Calibri"/>
      </rPr>
      <t xml:space="preserve">      Tag="perfcharts-localhost_access"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#vmware-perfcharts-gc.log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File="/var/log/vmware/perfcharts/vmware-perfcharts-gc.log.*.current"</t>
    </r>
    <r>
      <rPr>
        <sz val="11"/>
        <color rgb="FF000000"/>
        <rFont val="Calibri"/>
      </rPr>
      <t xml:space="preserve">
</t>
    </r>
    <r>
      <rPr>
        <sz val="11"/>
        <color rgb="FF000000"/>
        <rFont val="Calibri"/>
      </rPr>
      <t xml:space="preserve">      Tag="perfcharts-gc"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#vmware-perfcharts-runtime.log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File="/var/log/vmware/perfcharts/vmware-perfcharts-runtime.log.std*"</t>
    </r>
    <r>
      <rPr>
        <sz val="11"/>
        <color rgb="FF000000"/>
        <rFont val="Calibri"/>
      </rPr>
      <t xml:space="preserve">
</t>
    </r>
    <r>
      <rPr>
        <sz val="11"/>
        <color rgb="FF000000"/>
        <rFont val="Calibri"/>
      </rPr>
      <t xml:space="preserve">      Tag="perfcharts-runtime"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</si>
  <si>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Performance Charts produces several logs that must be offloaded from the originating system.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Satisfies: SRG-APP-000358-WSR-000163, SRG-APP-000125-WSR-000071</t>
    </r>
  </si>
  <si>
    <r>
      <rPr>
        <sz val="11"/>
        <color rgb="FF000000"/>
        <rFont val="Calibri"/>
      </rPr>
      <t>At the command prompt, run the following command:</t>
    </r>
    <r>
      <rPr>
        <sz val="11"/>
        <color rgb="FF000000"/>
        <rFont val="Calibri"/>
      </rPr>
      <t xml:space="preserve">
</t>
    </r>
    <r>
      <rPr>
        <sz val="11"/>
        <color rgb="FF000000"/>
        <rFont val="Calibri"/>
      </rPr>
      <t># rpm -V VMware-visl-integration|grep vmware-services-perfcharts.conf|grep "^..5......"</t>
    </r>
    <r>
      <rPr>
        <sz val="11"/>
        <color rgb="FF000000"/>
        <rFont val="Calibri"/>
      </rPr>
      <t xml:space="preserve">
</t>
    </r>
    <r>
      <rPr>
        <sz val="11"/>
        <color rgb="FF000000"/>
        <rFont val="Calibri"/>
      </rPr>
      <t>If the command returns any output, this is a finding.</t>
    </r>
  </si>
  <si>
    <t>V-256641</t>
  </si>
  <si>
    <r>
      <rPr>
        <sz val="11"/>
        <rFont val="Calibri"/>
      </rPr>
      <t>Performance Charts must be configured with the appropriate ports.</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</si>
  <si>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Add or modify the following lines:</t>
    </r>
    <r>
      <rPr>
        <sz val="11"/>
        <color rgb="FF000000"/>
        <rFont val="Calibri"/>
      </rPr>
      <t xml:space="preserve">
</t>
    </r>
    <r>
      <rPr>
        <sz val="11"/>
        <color rgb="FF000000"/>
        <rFont val="Calibri"/>
      </rPr>
      <t>bio.http.port=13080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</si>
  <si>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Web servers provide numerous processes, features, and functionalities that use TCP/IP ports. Some of these processes may be deemed unnecessary or too unsecure to run on a production system. The ports that Performance Charts listens on are configured in the "catalina.properties" file and must be verified as accurate to their shipping state.</t>
    </r>
  </si>
  <si>
    <r>
      <rPr>
        <sz val="11"/>
        <color rgb="FF000000"/>
        <rFont val="Calibri"/>
      </rPr>
      <t>At the command prompt, run the following command:</t>
    </r>
    <r>
      <rPr>
        <sz val="11"/>
        <color rgb="FF000000"/>
        <rFont val="Calibri"/>
      </rPr>
      <t xml:space="preserve">
</t>
    </r>
    <r>
      <rPr>
        <sz val="11"/>
        <color rgb="FF000000"/>
        <rFont val="Calibri"/>
      </rPr>
      <t># grep '^bio\.'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bio.http.port=13080</t>
    </r>
    <r>
      <rPr>
        <sz val="11"/>
        <color rgb="FF000000"/>
        <rFont val="Calibri"/>
      </rPr>
      <t xml:space="preserve">
</t>
    </r>
    <r>
      <rPr>
        <sz val="11"/>
        <color rgb="FF000000"/>
        <rFont val="Calibri"/>
      </rPr>
      <t>If the output of the command does not match the expected result, this is a finding.</t>
    </r>
  </si>
  <si>
    <t>V-256642</t>
  </si>
  <si>
    <r>
      <rPr>
        <sz val="11"/>
        <rFont val="Calibri"/>
      </rPr>
      <t>Performance Charts must disable the shutdown port.</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</si>
  <si>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</si>
  <si>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An attacker has at least two reasons to stop a web server. The first is to cause a denial of service, and the second is to put in place changes the attacker made to the web server configuration.</t>
    </r>
    <r>
      <rPr>
        <sz val="11"/>
        <color rgb="FF000000"/>
        <rFont val="Calibri"/>
      </rPr>
      <t xml:space="preserve">
</t>
    </r>
    <r>
      <rPr>
        <sz val="11"/>
        <color rgb="FF000000"/>
        <rFont val="Calibri"/>
      </rPr>
      <t>If the Tomcat shutdown port feature is enabled, a shutdown signal can be sent to Performance Charts through this port. To ensure availability, the shutdown port must be disabled.</t>
    </r>
  </si>
  <si>
    <r>
      <rPr>
        <sz val="11"/>
        <color rgb="FF000000"/>
        <rFont val="Calibri"/>
      </rPr>
      <t>At the command prompt, run the following command:</t>
    </r>
    <r>
      <rPr>
        <sz val="11"/>
        <color rgb="FF000000"/>
        <rFont val="Calibri"/>
      </rPr>
      <t xml:space="preserve">
</t>
    </r>
    <r>
      <rPr>
        <sz val="11"/>
        <color rgb="FF000000"/>
        <rFont val="Calibri"/>
      </rPr>
      <t># grep base.shutdown.port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the output of the command does not match the expected result, this is a finding.</t>
    </r>
  </si>
  <si>
    <t>V-256643</t>
  </si>
  <si>
    <r>
      <rPr>
        <sz val="11"/>
        <rFont val="Calibri"/>
      </rPr>
      <t>Performance Charts must set the secure flag for cookies.</t>
    </r>
  </si>
  <si>
    <r>
      <rPr>
        <sz val="11"/>
        <color rgb="FF000000"/>
        <rFont val="Calibri"/>
      </rPr>
      <t>Navigate to and open:</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&lt;session-timeout&gt;6&lt;/session-timeout&gt;</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</si>
  <si>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a cookie in clear text.</t>
    </r>
    <r>
      <rPr>
        <sz val="11"/>
        <color rgb="FF000000"/>
        <rFont val="Calibri"/>
      </rPr>
      <t xml:space="preserve">
</t>
    </r>
    <r>
      <rPr>
        <sz val="11"/>
        <color rgb="FF000000"/>
        <rFont val="Calibri"/>
      </rPr>
      <t>By setting the secure flag, the browser will prevent the transmission of a cookie over an unencrypted channel. The Performance Charts is configured to only be accessible over a Transport Layer Security (TLS) tunnel, but this cookie flag is still a recommended best practice.</t>
    </r>
  </si>
  <si>
    <r>
      <rPr>
        <sz val="11"/>
        <color rgb="FF000000"/>
        <rFont val="Calibri"/>
      </rPr>
      <t>At the command prompt,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/usr/lib/vmware-perfcharts/tc-instance/webapps/statsreport/WEB-INF/web.xml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</si>
  <si>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V-256644</t>
  </si>
  <si>
    <r>
      <rPr>
        <sz val="11"/>
        <rFont val="Calibri"/>
      </rPr>
      <t xml:space="preserve">Performance Charts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</si>
  <si>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/usr/lib/vmware-perfcharts/tc-instance/conf/web.xml</t>
    </r>
    <r>
      <rPr>
        <sz val="11"/>
        <color rgb="FF000000"/>
        <rFont val="Calibri"/>
      </rPr>
      <t xml:space="preserve">
</t>
    </r>
    <r>
      <rPr>
        <sz val="11"/>
        <color rgb="FF000000"/>
        <rFont val="Calibri"/>
      </rPr>
      <t>Navigate to the /&lt;web-apps&gt;/&lt;servlet&gt;/&lt;servlet-name&gt;default&lt;/servlet-name&gt;/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perfcharts</t>
    </r>
  </si>
  <si>
    <r>
      <rPr>
        <sz val="11"/>
        <color rgb="FF000000"/>
        <rFont val="Calibri"/>
      </rPr>
      <t>The default servlet (or DefaultServlet) is a special servlet provided with Tomcat that is called when no other suitable page is found in a particular folder. The DefaultServlet serves static resources as well as directory listings. The DefaultServlet is configured by default with the "readonly" parameter set to "true" where HTTP commands such as PUT and DELETE are rejected.</t>
    </r>
    <r>
      <rPr>
        <sz val="11"/>
        <color rgb="FF000000"/>
        <rFont val="Calibri"/>
      </rPr>
      <t xml:space="preserve">
</t>
    </r>
    <r>
      <rPr>
        <sz val="11"/>
        <color rgb="FF000000"/>
        <rFont val="Calibri"/>
      </rPr>
      <t>Changing this to "false" allows clients to delete or modify static resources on the server and to upload new resources. DefaultServlet "readonly" must be set to "true", either literally or by absence (default).</t>
    </r>
  </si>
  <si>
    <r>
      <rPr>
        <sz val="11"/>
        <color rgb="FF000000"/>
        <rFont val="Calibri"/>
      </rPr>
      <t>At the command prompt, run the following command:</t>
    </r>
    <r>
      <rPr>
        <sz val="11"/>
        <color rgb="FF000000"/>
        <rFont val="Calibri"/>
      </rPr>
      <t xml:space="preserve">
</t>
    </r>
    <r>
      <rPr>
        <sz val="11"/>
        <color rgb="FF000000"/>
        <rFont val="Calibri"/>
      </rPr>
      <t># xmllint --format /usr/lib/vmware-perfcharts/tc-instance/conf/web.xml | sed 's/xmlns=".*"//g' | xmllint --xpath '/web-app/servlet/servlet-name[text()="default"]/../init-param/param-name[text()="readonly"]/../param-value[text()="false"]'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of the command does not match the expected result, this is a finding.</t>
    </r>
  </si>
  <si>
    <t>V-256645</t>
  </si>
  <si>
    <r>
      <rPr>
        <sz val="11"/>
        <rFont val="Calibri"/>
      </rPr>
      <t>VAMI must limit the number of simultaneous requests.</t>
    </r>
  </si>
  <si>
    <t>VAMI</t>
  </si>
  <si>
    <r>
      <rPr>
        <sz val="11"/>
        <color rgb="FF000000"/>
        <rFont val="Calibri"/>
      </rPr>
      <t>Navigate to and open:</t>
    </r>
    <r>
      <rPr>
        <sz val="11"/>
        <color rgb="FF000000"/>
        <rFont val="Calibri"/>
      </rPr>
      <t xml:space="preserve">
</t>
    </r>
    <r>
      <rPr>
        <sz val="11"/>
        <color rgb="FF000000"/>
        <rFont val="Calibri"/>
      </rPr>
      <t xml:space="preserve">/opt/vmware/etc/lighttpd/lighttpd.conf </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server.max-connections = 1024</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</si>
  <si>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Denial of service (DoS) is one threat against web servers. Many DoS attacks attempt to consume web server resources in such a way that no more resources are available to satisfy legitimate requests. Mitigation against these threats is to take steps to limit the number of resources that can be consumed in certain ways.</t>
    </r>
    <r>
      <rPr>
        <sz val="11"/>
        <color rgb="FF000000"/>
        <rFont val="Calibri"/>
      </rPr>
      <t xml:space="preserve">
</t>
    </r>
    <r>
      <rPr>
        <sz val="11"/>
        <color rgb="FF000000"/>
        <rFont val="Calibri"/>
      </rPr>
      <t>VAMI provides the "maxConnections" attribute of the &lt;Connector Elements&gt; to limit the number of concurrent Transmission Control Protocol (TCP) connections. This comes preconfigured with a tested, supported value that must be verified and maintained.</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</si>
  <si>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 |grep "server.max-connections"|sed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server.max-connections = 1024</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</si>
  <si>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V-256646</t>
  </si>
  <si>
    <r>
      <rPr>
        <sz val="11"/>
        <rFont val="Calibri"/>
      </rPr>
      <t>VAMI must be configured with FIPS 140-2 compliant ciphers for HTTPS connections.</t>
    </r>
  </si>
  <si>
    <r>
      <rPr>
        <sz val="11"/>
        <color rgb="FF000000"/>
        <rFont val="Calibri"/>
      </rPr>
      <t>Navigate to and open:</t>
    </r>
    <r>
      <rPr>
        <sz val="11"/>
        <color rgb="FF000000"/>
        <rFont val="Calibri"/>
      </rPr>
      <t xml:space="preserve">
</t>
    </r>
    <r>
      <rPr>
        <sz val="11"/>
        <color rgb="FF000000"/>
        <rFont val="Calibri"/>
      </rPr>
      <t>/etc/applmgmt/appliance/lighttpd.conf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ssl.cipher-list                   = "!aNULL:kECDH+AESGCM:ECDH+AESGCM:RSA+AESGCM:kECDH+AES:ECDH+AES:RSA+AES"</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</si>
  <si>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Encryption of data in flight is an essential element of protecting information confidentiality. If a web server uses weak or outdated encryption algorithms, the server's communications could be compromised.</t>
    </r>
    <r>
      <rPr>
        <sz val="11"/>
        <color rgb="FF000000"/>
        <rFont val="Calibri"/>
      </rPr>
      <t xml:space="preserve">
</t>
    </r>
    <r>
      <rPr>
        <sz val="11"/>
        <color rgb="FF000000"/>
        <rFont val="Calibri"/>
      </rPr>
      <t>The U.S. Federal Information Processing Standards (FIPS) publication 140-2, Security Requirements for Cryptographic Modules (FIPS 140-2), identifies 11 areas for a cryptographic module used inside a security system that protects information. FIPS 140-2 approved ciphers provide the maximum level of encryption possible for a private web server.</t>
    </r>
    <r>
      <rPr>
        <sz val="11"/>
        <color rgb="FF000000"/>
        <rFont val="Calibri"/>
      </rPr>
      <t xml:space="preserve">
</t>
    </r>
    <r>
      <rPr>
        <sz val="11"/>
        <color rgb="FF000000"/>
        <rFont val="Calibri"/>
      </rPr>
      <t>VAMI is compiled to use VMware's FIPS-validated OpenSSL module and cannot be configured otherwise. Ciphers may still be specified in order of preference, but no non-FIPS approved ciphers will be implemented.</t>
    </r>
    <r>
      <rPr>
        <sz val="11"/>
        <color rgb="FF000000"/>
        <rFont val="Calibri"/>
      </rPr>
      <t xml:space="preserve">
</t>
    </r>
    <r>
      <rPr>
        <sz val="11"/>
        <color rgb="FF000000"/>
        <rFont val="Calibri"/>
      </rPr>
      <t>Satisfies: SRG-APP-000014-WSR-000006, SRG-APP-000416-WSR-000118, SRG-APP-000439-WSR-000188</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</si>
  <si>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"ssl.cipher-list"|sed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ssl.cipher-list                   = "!aNULL:kECDH+AESGCM:ECDH+AESGCM:RSA+AESGCM:kECDH+AES:ECDH+AES:RSA+AES"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</si>
  <si>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V-256647</t>
  </si>
  <si>
    <r>
      <rPr>
        <sz val="11"/>
        <rFont val="Calibri"/>
      </rPr>
      <t>VAMI must use cryptography to protect the integrity of remote sessions.</t>
    </r>
  </si>
  <si>
    <r>
      <rPr>
        <sz val="11"/>
        <color rgb="FF000000"/>
        <rFont val="Calibri"/>
      </rPr>
      <t>Navigate to and open:</t>
    </r>
    <r>
      <rPr>
        <sz val="11"/>
        <color rgb="FF000000"/>
        <rFont val="Calibri"/>
      </rPr>
      <t xml:space="preserve">
</t>
    </r>
    <r>
      <rPr>
        <sz val="11"/>
        <color rgb="FF000000"/>
        <rFont val="Calibri"/>
      </rPr>
      <t xml:space="preserve">/opt/vmware/etc/lighttpd/lighttpd.conf  </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ssl.engine = "enable"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</si>
  <si>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Data exchanged between the user and the web server can range from static display data to credentials used to log in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To protect the integrity and confidentiality of the remote sessions, VAMI uses Secure Sockets Layer (SSL)/Transport Layer Security (TLS).</t>
    </r>
    <r>
      <rPr>
        <sz val="11"/>
        <color rgb="FF000000"/>
        <rFont val="Calibri"/>
      </rPr>
      <t xml:space="preserve">
</t>
    </r>
    <r>
      <rPr>
        <sz val="11"/>
        <color rgb="FF000000"/>
        <rFont val="Calibri"/>
      </rPr>
      <t>Satisfies: SRG-APP-000015-WSR-000014, SRG-APP-000172-WSR-000104, SRG-APP-000315-WSR-000003, SRG-APP-000439-WSR-000151, SRG-APP-000439-WSR-000152</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</si>
  <si>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"ssl.engine"|sed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ssl.engine                 = "enable"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</si>
  <si>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V-256648</t>
  </si>
  <si>
    <r>
      <rPr>
        <sz val="11"/>
        <rFont val="Calibri"/>
      </rPr>
      <t>VAMI must be configured to monitor remote access.</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</si>
  <si>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the following value in the "server.modules" section:</t>
    </r>
    <r>
      <rPr>
        <sz val="11"/>
        <color rgb="FF000000"/>
        <rFont val="Calibri"/>
      </rPr>
      <t xml:space="preserve">
</t>
    </r>
    <r>
      <rPr>
        <sz val="11"/>
        <color rgb="FF000000"/>
        <rFont val="Calibri"/>
      </rPr>
      <t>mod_accesslog</t>
    </r>
    <r>
      <rPr>
        <sz val="11"/>
        <color rgb="FF000000"/>
        <rFont val="Calibri"/>
      </rPr>
      <t xml:space="preserve">
</t>
    </r>
    <r>
      <rPr>
        <sz val="11"/>
        <color rgb="FF000000"/>
        <rFont val="Calibri"/>
      </rPr>
      <t>The result should be similar to the following:</t>
    </r>
    <r>
      <rPr>
        <sz val="11"/>
        <color rgb="FF000000"/>
        <rFont val="Calibri"/>
      </rPr>
      <t xml:space="preserve">
</t>
    </r>
    <r>
      <rPr>
        <sz val="11"/>
        <color rgb="FF000000"/>
        <rFont val="Calibri"/>
      </rPr>
      <t xml:space="preserve">    server.modules                    = (</t>
    </r>
    <r>
      <rPr>
        <sz val="11"/>
        <color rgb="FF000000"/>
        <rFont val="Calibri"/>
      </rPr>
      <t xml:space="preserve">
</t>
    </r>
    <r>
      <rPr>
        <sz val="11"/>
        <color rgb="FF000000"/>
        <rFont val="Calibri"/>
      </rPr>
      <t xml:space="preserve">        "mod_access",</t>
    </r>
    <r>
      <rPr>
        <sz val="11"/>
        <color rgb="FF000000"/>
        <rFont val="Calibri"/>
      </rPr>
      <t xml:space="preserve">
</t>
    </r>
    <r>
      <rPr>
        <sz val="11"/>
        <color rgb="FF000000"/>
        <rFont val="Calibri"/>
      </rPr>
      <t xml:space="preserve">        "mod_accesslog",</t>
    </r>
    <r>
      <rPr>
        <sz val="11"/>
        <color rgb="FF000000"/>
        <rFont val="Calibri"/>
      </rPr>
      <t xml:space="preserve">
</t>
    </r>
    <r>
      <rPr>
        <sz val="11"/>
        <color rgb="FF000000"/>
        <rFont val="Calibri"/>
      </rPr>
      <t xml:space="preserve">        "mod_proxy",</t>
    </r>
    <r>
      <rPr>
        <sz val="11"/>
        <color rgb="FF000000"/>
        <rFont val="Calibri"/>
      </rPr>
      <t xml:space="preserve">
</t>
    </r>
    <r>
      <rPr>
        <sz val="11"/>
        <color rgb="FF000000"/>
        <rFont val="Calibri"/>
      </rPr>
      <t xml:space="preserve">        "mod_cgi",</t>
    </r>
    <r>
      <rPr>
        <sz val="11"/>
        <color rgb="FF000000"/>
        <rFont val="Calibri"/>
      </rPr>
      <t xml:space="preserve">
</t>
    </r>
    <r>
      <rPr>
        <sz val="11"/>
        <color rgb="FF000000"/>
        <rFont val="Calibri"/>
      </rPr>
      <t xml:space="preserve">        "mod_rewrite",</t>
    </r>
    <r>
      <rPr>
        <sz val="11"/>
        <color rgb="FF000000"/>
        <rFont val="Calibri"/>
      </rPr>
      <t xml:space="preserve">
</t>
    </r>
    <r>
      <rPr>
        <sz val="11"/>
        <color rgb="FF000000"/>
        <rFont val="Calibri"/>
      </rPr>
      <t xml:space="preserve">        "mod_magnet",</t>
    </r>
    <r>
      <rPr>
        <sz val="11"/>
        <color rgb="FF000000"/>
        <rFont val="Calibri"/>
      </rPr>
      <t xml:space="preserve">
</t>
    </r>
    <r>
      <rPr>
        <sz val="11"/>
        <color rgb="FF000000"/>
        <rFont val="Calibri"/>
      </rPr>
      <t xml:space="preserve">        "mod_setenv",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</si>
  <si>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VAMI uses the "mod_accesslog" module to log information relating to remote requests. These logs can then be piped to external monitoring systems.</t>
    </r>
    <r>
      <rPr>
        <sz val="11"/>
        <color rgb="FF000000"/>
        <rFont val="Calibri"/>
      </rPr>
      <t xml:space="preserve">
</t>
    </r>
    <r>
      <rPr>
        <sz val="11"/>
        <color rgb="FF000000"/>
        <rFont val="Calibri"/>
      </rPr>
      <t>Satisfies: SRG-APP-000016-WSR-000005, SRG-APP-000093-WSR-000053</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</si>
  <si>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2&gt;/dev/null|awk '/server\.modules/,/\)/'|grep mod_accesslog|sed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"mod_accesslog",</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</si>
  <si>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V-256649</t>
  </si>
  <si>
    <r>
      <rPr>
        <sz val="11"/>
        <rFont val="Calibri"/>
      </rPr>
      <t>VAMI must generate log records for system startup and shutdown.</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</si>
  <si>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server.errorlog = "/opt/vmware/var/log/lighttpd/error.log"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</si>
  <si>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</si>
  <si>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"server.errorlog"|sed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server.errorlog                   = "/opt/vmware/var/log/lighttpd/error.log"</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</si>
  <si>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V-256650</t>
  </si>
  <si>
    <r>
      <rPr>
        <sz val="11"/>
        <rFont val="Calibri"/>
      </rPr>
      <t>VAMI must produce log records containing sufficient information to establish what type of events occurred.</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</si>
  <si>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Comment any existing "accesslog.format" lines by adding a "#" at the beginning of the line.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</si>
  <si>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After a security incident has occurred, investigators will often review log files to determine what happened. Understanding what type of event occurred is critical for investigation of a suspicious event.</t>
    </r>
    <r>
      <rPr>
        <sz val="11"/>
        <color rgb="FF000000"/>
        <rFont val="Calibri"/>
      </rPr>
      <t xml:space="preserve">
</t>
    </r>
    <r>
      <rPr>
        <sz val="11"/>
        <color rgb="FF000000"/>
        <rFont val="Calibri"/>
      </rPr>
      <t>Satisfies: SRG-APP-000095-WSR-000056, SRG-APP-000096-WSR-000057, SRG-APP-000097-WSR-000058, SRG-APP-000098-WSR-000059, SRG-APP-000099-WSR-000061, SRG-APP-000100-WSR-000064, SRG-APP-000374-WSR-000172, SRG-APP-000375-WSR-000171</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</si>
  <si>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"accesslog.format"|sed -e 's/^[ ]*//'</t>
    </r>
    <r>
      <rPr>
        <sz val="11"/>
        <color rgb="FF000000"/>
        <rFont val="Calibri"/>
      </rPr>
      <t xml:space="preserve">
</t>
    </r>
    <r>
      <rPr>
        <sz val="11"/>
        <color rgb="FF000000"/>
        <rFont val="Calibri"/>
      </rPr>
      <t>The default commented, "accesslog" format is acceptable for this requirement. No output should be returned.</t>
    </r>
    <r>
      <rPr>
        <sz val="11"/>
        <color rgb="FF000000"/>
        <rFont val="Calibri"/>
      </rPr>
      <t xml:space="preserve">
</t>
    </r>
    <r>
      <rPr>
        <sz val="11"/>
        <color rgb="FF000000"/>
        <rFont val="Calibri"/>
      </rPr>
      <t>If the command returns any output,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</si>
  <si>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V-256651</t>
  </si>
  <si>
    <r>
      <rPr>
        <sz val="11"/>
        <rFont val="Calibri"/>
      </rPr>
      <t>VAMI log files must only be accessible by privileged users.</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</si>
  <si>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</si>
  <si>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If log data were to become compromised, competent forensic analysis and discovery of the true source of potentially malicious system activity would be difficult, if not impossible, to achieve.</t>
    </r>
    <r>
      <rPr>
        <sz val="11"/>
        <color rgb="FF000000"/>
        <rFont val="Calibri"/>
      </rPr>
      <t xml:space="preserve">
</t>
    </r>
    <r>
      <rPr>
        <sz val="11"/>
        <color rgb="FF000000"/>
        <rFont val="Calibri"/>
      </rPr>
      <t>In addition, access to log records provides information an attacker could use to their advantage because each event record might contain communication ports, protocols, services, trust relationships, user names, etc.</t>
    </r>
    <r>
      <rPr>
        <sz val="11"/>
        <color rgb="FF000000"/>
        <rFont val="Calibri"/>
      </rPr>
      <t xml:space="preserve">
</t>
    </r>
    <r>
      <rPr>
        <sz val="11"/>
        <color rgb="FF000000"/>
        <rFont val="Calibri"/>
      </rPr>
      <t>Satisfies: SRG-APP-000118-WSR-000068, SRG-APP-000119-WSR-000069, SRG-APP-000120-WSR-000070</t>
    </r>
  </si>
  <si>
    <r>
      <rPr>
        <sz val="11"/>
        <color rgb="FF000000"/>
        <rFont val="Calibri"/>
      </rPr>
      <t>At the command prompt, run the following command:</t>
    </r>
    <r>
      <rPr>
        <sz val="11"/>
        <color rgb="FF000000"/>
        <rFont val="Calibri"/>
      </rPr>
      <t xml:space="preserve">
</t>
    </r>
    <r>
      <rPr>
        <sz val="11"/>
        <color rgb="FF000000"/>
        <rFont val="Calibri"/>
      </rPr>
      <t># find /opt/vmware/var/log/lighttpd/ -xdev -type f -a '(' -perm -o+w -o -not -user root -o -not -group root ')' -exec ls -ld {} \;</t>
    </r>
    <r>
      <rPr>
        <sz val="11"/>
        <color rgb="FF000000"/>
        <rFont val="Calibri"/>
      </rPr>
      <t xml:space="preserve">
</t>
    </r>
    <r>
      <rPr>
        <sz val="11"/>
        <color rgb="FF000000"/>
        <rFont val="Calibri"/>
      </rPr>
      <t>If any files are returned, this is a finding.</t>
    </r>
  </si>
  <si>
    <t>V-256652</t>
  </si>
  <si>
    <r>
      <rPr>
        <sz val="11"/>
        <rFont val="Calibri"/>
      </rPr>
      <t>The rsyslog must be configured to monitor VAMI logs.</t>
    </r>
  </si>
  <si>
    <r>
      <rPr>
        <sz val="11"/>
        <color rgb="FF000000"/>
        <rFont val="Calibri"/>
      </rPr>
      <t>Navigate to and open:</t>
    </r>
    <r>
      <rPr>
        <sz val="11"/>
        <color rgb="FF000000"/>
        <rFont val="Calibri"/>
      </rPr>
      <t xml:space="preserve">
</t>
    </r>
    <r>
      <rPr>
        <sz val="11"/>
        <color rgb="FF000000"/>
        <rFont val="Calibri"/>
      </rPr>
      <t>/etc/vmware-syslog/vmware-services-applmgmt.conf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#applmgmt.log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File="/var/log/vmware/applmgmt/applmgmt.log"</t>
    </r>
    <r>
      <rPr>
        <sz val="11"/>
        <color rgb="FF000000"/>
        <rFont val="Calibri"/>
      </rPr>
      <t xml:space="preserve">
</t>
    </r>
    <r>
      <rPr>
        <sz val="11"/>
        <color rgb="FF000000"/>
        <rFont val="Calibri"/>
      </rPr>
      <t xml:space="preserve">      Tag="applmgmt"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#applmgmt-audit.log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File="/var/log/vmware/applmgmt-audit/applmgmt-audit.log"</t>
    </r>
    <r>
      <rPr>
        <sz val="11"/>
        <color rgb="FF000000"/>
        <rFont val="Calibri"/>
      </rPr>
      <t xml:space="preserve">
</t>
    </r>
    <r>
      <rPr>
        <sz val="11"/>
        <color rgb="FF000000"/>
        <rFont val="Calibri"/>
      </rPr>
      <t xml:space="preserve">      Tag="applmgmt-audit"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#applmgmt-backup-restore-audit.log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File="/var/log/vmware/applmgmt-audit/applmgmt-br-audit.log"</t>
    </r>
    <r>
      <rPr>
        <sz val="11"/>
        <color rgb="FF000000"/>
        <rFont val="Calibri"/>
      </rPr>
      <t xml:space="preserve">
</t>
    </r>
    <r>
      <rPr>
        <sz val="11"/>
        <color rgb="FF000000"/>
        <rFont val="Calibri"/>
      </rPr>
      <t xml:space="preserve">      Tag="applmgmt-br-audit"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#vami-access.log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File="/opt/vmware/var/log/lighttpd/access.log"</t>
    </r>
    <r>
      <rPr>
        <sz val="11"/>
        <color rgb="FF000000"/>
        <rFont val="Calibri"/>
      </rPr>
      <t xml:space="preserve">
</t>
    </r>
    <r>
      <rPr>
        <sz val="11"/>
        <color rgb="FF000000"/>
        <rFont val="Calibri"/>
      </rPr>
      <t xml:space="preserve">      Tag="vami-access"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#vami-error.log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File="/opt/vmware/var/log/lighttpd/error.log"</t>
    </r>
    <r>
      <rPr>
        <sz val="11"/>
        <color rgb="FF000000"/>
        <rFont val="Calibri"/>
      </rPr>
      <t xml:space="preserve">
</t>
    </r>
    <r>
      <rPr>
        <sz val="11"/>
        <color rgb="FF000000"/>
        <rFont val="Calibri"/>
      </rPr>
      <t xml:space="preserve">      Tag="vami-error"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#dcui.log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File="/var/log/vmware/applmgmt/dcui.log"</t>
    </r>
    <r>
      <rPr>
        <sz val="11"/>
        <color rgb="FF000000"/>
        <rFont val="Calibri"/>
      </rPr>
      <t xml:space="preserve">
</t>
    </r>
    <r>
      <rPr>
        <sz val="11"/>
        <color rgb="FF000000"/>
        <rFont val="Calibri"/>
      </rPr>
      <t xml:space="preserve">      Tag="dcui"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#detwist.log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File="/var/log/vmware/applmgmt/detwist.log"</t>
    </r>
    <r>
      <rPr>
        <sz val="11"/>
        <color rgb="FF000000"/>
        <rFont val="Calibri"/>
      </rPr>
      <t xml:space="preserve">
</t>
    </r>
    <r>
      <rPr>
        <sz val="11"/>
        <color rgb="FF000000"/>
        <rFont val="Calibri"/>
      </rPr>
      <t xml:space="preserve">      Tag="detwist"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#firewall-reload.log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File="/var/log/vmware/applmgmt/firewall-reload.log"</t>
    </r>
    <r>
      <rPr>
        <sz val="11"/>
        <color rgb="FF000000"/>
        <rFont val="Calibri"/>
      </rPr>
      <t xml:space="preserve">
</t>
    </r>
    <r>
      <rPr>
        <sz val="11"/>
        <color rgb="FF000000"/>
        <rFont val="Calibri"/>
      </rPr>
      <t xml:space="preserve">      Tag="firewall-reload"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#applmgmt_vmonsvc.std*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File="/var/log/vmware/applmgmt/applmgmt_vmonsvc.std*"</t>
    </r>
    <r>
      <rPr>
        <sz val="11"/>
        <color rgb="FF000000"/>
        <rFont val="Calibri"/>
      </rPr>
      <t xml:space="preserve">
</t>
    </r>
    <r>
      <rPr>
        <sz val="11"/>
        <color rgb="FF000000"/>
        <rFont val="Calibri"/>
      </rPr>
      <t xml:space="preserve">      Tag="applmgmt_vmonsvc"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#backupSchedulerCron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File="/var/log/vmware/applmgmt/backupSchedulerCron.log"</t>
    </r>
    <r>
      <rPr>
        <sz val="11"/>
        <color rgb="FF000000"/>
        <rFont val="Calibri"/>
      </rPr>
      <t xml:space="preserve">
</t>
    </r>
    <r>
      <rPr>
        <sz val="11"/>
        <color rgb="FF000000"/>
        <rFont val="Calibri"/>
      </rPr>
      <t xml:space="preserve">      Tag="backupSchedulerCron"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#progress.log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File="/var/log/vmware/applmgmt/progress.log"</t>
    </r>
    <r>
      <rPr>
        <sz val="11"/>
        <color rgb="FF000000"/>
        <rFont val="Calibri"/>
      </rPr>
      <t xml:space="preserve">
</t>
    </r>
    <r>
      <rPr>
        <sz val="11"/>
        <color rgb="FF000000"/>
        <rFont val="Calibri"/>
      </rPr>
      <t xml:space="preserve">      Tag="progress"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#statsmonitor-alarms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File="/var/log/vmware/applmgmt/statsmonitor-alarms.log"</t>
    </r>
    <r>
      <rPr>
        <sz val="11"/>
        <color rgb="FF000000"/>
        <rFont val="Calibri"/>
      </rPr>
      <t xml:space="preserve">
</t>
    </r>
    <r>
      <rPr>
        <sz val="11"/>
        <color rgb="FF000000"/>
        <rFont val="Calibri"/>
      </rPr>
      <t xml:space="preserve">      Tag="statsmonitor-alarms"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File="/var/log/vmware/applmgmt/StatsMonitor.log"</t>
    </r>
    <r>
      <rPr>
        <sz val="11"/>
        <color rgb="FF000000"/>
        <rFont val="Calibri"/>
      </rPr>
      <t xml:space="preserve">
</t>
    </r>
    <r>
      <rPr>
        <sz val="11"/>
        <color rgb="FF000000"/>
        <rFont val="Calibri"/>
      </rPr>
      <t xml:space="preserve">      Tag="StatsMonitor"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#StatsMonitorStartup.log.std*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File="/var/log/vmware/applmgmt/StatsMonitorStartup.log.std*"</t>
    </r>
    <r>
      <rPr>
        <sz val="11"/>
        <color rgb="FF000000"/>
        <rFont val="Calibri"/>
      </rPr>
      <t xml:space="preserve">
</t>
    </r>
    <r>
      <rPr>
        <sz val="11"/>
        <color rgb="FF000000"/>
        <rFont val="Calibri"/>
      </rPr>
      <t xml:space="preserve">      Tag="StatsMonitor-Startup"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#PatchRunner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File="/var/log/vmware/applmgmt/PatchRunner.log"</t>
    </r>
    <r>
      <rPr>
        <sz val="11"/>
        <color rgb="FF000000"/>
        <rFont val="Calibri"/>
      </rPr>
      <t xml:space="preserve">
</t>
    </r>
    <r>
      <rPr>
        <sz val="11"/>
        <color rgb="FF000000"/>
        <rFont val="Calibri"/>
      </rPr>
      <t xml:space="preserve">      Tag="PatchRunner"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#update_microservice</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File="/var/log/vmware/applmgmt/update_microservice.log"</t>
    </r>
    <r>
      <rPr>
        <sz val="11"/>
        <color rgb="FF000000"/>
        <rFont val="Calibri"/>
      </rPr>
      <t xml:space="preserve">
</t>
    </r>
    <r>
      <rPr>
        <sz val="11"/>
        <color rgb="FF000000"/>
        <rFont val="Calibri"/>
      </rPr>
      <t xml:space="preserve">      Tag="update_microservice"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#vami</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File="/var/log/vmware/applmgmt/vami.log"</t>
    </r>
    <r>
      <rPr>
        <sz val="11"/>
        <color rgb="FF000000"/>
        <rFont val="Calibri"/>
      </rPr>
      <t xml:space="preserve">
</t>
    </r>
    <r>
      <rPr>
        <sz val="11"/>
        <color rgb="FF000000"/>
        <rFont val="Calibri"/>
      </rPr>
      <t xml:space="preserve">      Tag="vami"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#vcdb_pre_patch</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File="/var/log/vmware/applmgmt/vcdb_pre_patch.*"</t>
    </r>
    <r>
      <rPr>
        <sz val="11"/>
        <color rgb="FF000000"/>
        <rFont val="Calibri"/>
      </rPr>
      <t xml:space="preserve">
</t>
    </r>
    <r>
      <rPr>
        <sz val="11"/>
        <color rgb="FF000000"/>
        <rFont val="Calibri"/>
      </rPr>
      <t xml:space="preserve">      Tag="vcdb_pre_patch"</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#dnsmasq.log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File="/var/log/vmware/dnsmasq.log"</t>
    </r>
    <r>
      <rPr>
        <sz val="11"/>
        <color rgb="FF000000"/>
        <rFont val="Calibri"/>
      </rPr>
      <t xml:space="preserve">
</t>
    </r>
    <r>
      <rPr>
        <sz val="11"/>
        <color rgb="FF000000"/>
        <rFont val="Calibri"/>
      </rPr>
      <t xml:space="preserve">      Tag="dnsmasq"</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#procstate</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File="/var/log/vmware/procstate"</t>
    </r>
    <r>
      <rPr>
        <sz val="11"/>
        <color rgb="FF000000"/>
        <rFont val="Calibri"/>
      </rPr>
      <t xml:space="preserve">
</t>
    </r>
    <r>
      <rPr>
        <sz val="11"/>
        <color rgb="FF000000"/>
        <rFont val="Calibri"/>
      </rPr>
      <t xml:space="preserve">      Tag="procstate"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#backup.log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File="/var/log/vmware/applmgmt/backup.log"</t>
    </r>
    <r>
      <rPr>
        <sz val="11"/>
        <color rgb="FF000000"/>
        <rFont val="Calibri"/>
      </rPr>
      <t xml:space="preserve">
</t>
    </r>
    <r>
      <rPr>
        <sz val="11"/>
        <color rgb="FF000000"/>
        <rFont val="Calibri"/>
      </rPr>
      <t xml:space="preserve">      Tag="applmgmt-backup"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#size.log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File="/var/log/vmware/applmgmt/size.log"</t>
    </r>
    <r>
      <rPr>
        <sz val="11"/>
        <color rgb="FF000000"/>
        <rFont val="Calibri"/>
      </rPr>
      <t xml:space="preserve">
</t>
    </r>
    <r>
      <rPr>
        <sz val="11"/>
        <color rgb="FF000000"/>
        <rFont val="Calibri"/>
      </rPr>
      <t xml:space="preserve">      Tag="applmgmt-size"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#restore.log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File="/var/log/vmware/applmgmt/restore.log"</t>
    </r>
    <r>
      <rPr>
        <sz val="11"/>
        <color rgb="FF000000"/>
        <rFont val="Calibri"/>
      </rPr>
      <t xml:space="preserve">
</t>
    </r>
    <r>
      <rPr>
        <sz val="11"/>
        <color rgb="FF000000"/>
        <rFont val="Calibri"/>
      </rPr>
      <t xml:space="preserve">      Tag="applmgmt-restore"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#reconciliation.log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File="/var/log/vmware/applmgmt/reconciliation.log"</t>
    </r>
    <r>
      <rPr>
        <sz val="11"/>
        <color rgb="FF000000"/>
        <rFont val="Calibri"/>
      </rPr>
      <t xml:space="preserve">
</t>
    </r>
    <r>
      <rPr>
        <sz val="11"/>
        <color rgb="FF000000"/>
        <rFont val="Calibri"/>
      </rPr>
      <t xml:space="preserve">      Tag="applmgmt-reconciliation"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#pnid_change.log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File="/var/log/vmware/applmgmt/pnid_change.log"</t>
    </r>
    <r>
      <rPr>
        <sz val="11"/>
        <color rgb="FF000000"/>
        <rFont val="Calibri"/>
      </rPr>
      <t xml:space="preserve">
</t>
    </r>
    <r>
      <rPr>
        <sz val="11"/>
        <color rgb="FF000000"/>
        <rFont val="Calibri"/>
      </rPr>
      <t xml:space="preserve">      Tag="applmgmt-pnid-change"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xml:space="preserve">      File="/opt/vmware/var/log/lighttpd/error.log"</t>
    </r>
    <r>
      <rPr>
        <sz val="11"/>
        <color rgb="FF000000"/>
        <rFont val="Calibri"/>
      </rPr>
      <t xml:space="preserve">
</t>
    </r>
    <r>
      <rPr>
        <sz val="11"/>
        <color rgb="FF000000"/>
        <rFont val="Calibri"/>
      </rPr>
      <t xml:space="preserve">      Tag="vami-error"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File="/var/log/vmware/applmgmt/dcui.log"</t>
    </r>
    <r>
      <rPr>
        <sz val="11"/>
        <color rgb="FF000000"/>
        <rFont val="Calibri"/>
      </rPr>
      <t xml:space="preserve">
</t>
    </r>
    <r>
      <rPr>
        <sz val="11"/>
        <color rgb="FF000000"/>
        <rFont val="Calibri"/>
      </rPr>
      <t xml:space="preserve">      Tag="dcui"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File="/var/log/vmware/applmgmt/detwist.log"</t>
    </r>
    <r>
      <rPr>
        <sz val="11"/>
        <color rgb="FF000000"/>
        <rFont val="Calibri"/>
      </rPr>
      <t xml:space="preserve">
</t>
    </r>
    <r>
      <rPr>
        <sz val="11"/>
        <color rgb="FF000000"/>
        <rFont val="Calibri"/>
      </rPr>
      <t xml:space="preserve">      Tag="detwist"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File="/var/log/vmware/applmgmt/firewall-reload.log"</t>
    </r>
    <r>
      <rPr>
        <sz val="11"/>
        <color rgb="FF000000"/>
        <rFont val="Calibri"/>
      </rPr>
      <t xml:space="preserve">
</t>
    </r>
    <r>
      <rPr>
        <sz val="11"/>
        <color rgb="FF000000"/>
        <rFont val="Calibri"/>
      </rPr>
      <t xml:space="preserve">      Tag="firewall-reload"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File="/var/log/vmware/applmgmt/applmgmt_vmonsvc.std*"</t>
    </r>
    <r>
      <rPr>
        <sz val="11"/>
        <color rgb="FF000000"/>
        <rFont val="Calibri"/>
      </rPr>
      <t xml:space="preserve">
</t>
    </r>
    <r>
      <rPr>
        <sz val="11"/>
        <color rgb="FF000000"/>
        <rFont val="Calibri"/>
      </rPr>
      <t xml:space="preserve">      Tag="applmgmt_vmonsvc"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File="/var/log/vmware/applmgmt/backupSchedulerCron.log"</t>
    </r>
    <r>
      <rPr>
        <sz val="11"/>
        <color rgb="FF000000"/>
        <rFont val="Calibri"/>
      </rPr>
      <t xml:space="preserve">
</t>
    </r>
    <r>
      <rPr>
        <sz val="11"/>
        <color rgb="FF000000"/>
        <rFont val="Calibri"/>
      </rPr>
      <t xml:space="preserve">      Tag="backupSchedulerCron"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File="/var/log/vmware/applmgmt/progress.log"</t>
    </r>
    <r>
      <rPr>
        <sz val="11"/>
        <color rgb="FF000000"/>
        <rFont val="Calibri"/>
      </rPr>
      <t xml:space="preserve">
</t>
    </r>
    <r>
      <rPr>
        <sz val="11"/>
        <color rgb="FF000000"/>
        <rFont val="Calibri"/>
      </rPr>
      <t xml:space="preserve">      Tag="progress"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File="/var/log/vmware/applmgmt/statsmoitor-alarms.log"</t>
    </r>
    <r>
      <rPr>
        <sz val="11"/>
        <color rgb="FF000000"/>
        <rFont val="Calibri"/>
      </rPr>
      <t xml:space="preserve">
</t>
    </r>
    <r>
      <rPr>
        <sz val="11"/>
        <color rgb="FF000000"/>
        <rFont val="Calibri"/>
      </rPr>
      <t xml:space="preserve">      Tag="statsmoitor-alarms"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File="/var/log/vmware/applmgmt/StatsMonitor.log"</t>
    </r>
    <r>
      <rPr>
        <sz val="11"/>
        <color rgb="FF000000"/>
        <rFont val="Calibri"/>
      </rPr>
      <t xml:space="preserve">
</t>
    </r>
    <r>
      <rPr>
        <sz val="11"/>
        <color rgb="FF000000"/>
        <rFont val="Calibri"/>
      </rPr>
      <t xml:space="preserve">      Tag="StatsMonitor"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File="/var/log/vmware/applmgmt/StatsMonitorStartup.log.std*"</t>
    </r>
    <r>
      <rPr>
        <sz val="11"/>
        <color rgb="FF000000"/>
        <rFont val="Calibri"/>
      </rPr>
      <t xml:space="preserve">
</t>
    </r>
    <r>
      <rPr>
        <sz val="11"/>
        <color rgb="FF000000"/>
        <rFont val="Calibri"/>
      </rPr>
      <t xml:space="preserve">      Tag="StatsMonitor-Startup"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File="/var/log/vmware/applmgmt/PatchRunner.log"</t>
    </r>
    <r>
      <rPr>
        <sz val="11"/>
        <color rgb="FF000000"/>
        <rFont val="Calibri"/>
      </rPr>
      <t xml:space="preserve">
</t>
    </r>
    <r>
      <rPr>
        <sz val="11"/>
        <color rgb="FF000000"/>
        <rFont val="Calibri"/>
      </rPr>
      <t xml:space="preserve">      Tag="PatchRunner"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File="/var/log/vmware/applmgmt/update_microservice.log"</t>
    </r>
    <r>
      <rPr>
        <sz val="11"/>
        <color rgb="FF000000"/>
        <rFont val="Calibri"/>
      </rPr>
      <t xml:space="preserve">
</t>
    </r>
    <r>
      <rPr>
        <sz val="11"/>
        <color rgb="FF000000"/>
        <rFont val="Calibri"/>
      </rPr>
      <t xml:space="preserve">      Tag="update_microservice"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File="/var/log/vmware/applmgmt/vami.log"</t>
    </r>
    <r>
      <rPr>
        <sz val="11"/>
        <color rgb="FF000000"/>
        <rFont val="Calibri"/>
      </rPr>
      <t xml:space="preserve">
</t>
    </r>
    <r>
      <rPr>
        <sz val="11"/>
        <color rgb="FF000000"/>
        <rFont val="Calibri"/>
      </rPr>
      <t xml:space="preserve">      Tag="vami"</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File="/var/log/vmware/applmgmt/vcdb_pre_patch.*"</t>
    </r>
    <r>
      <rPr>
        <sz val="11"/>
        <color rgb="FF000000"/>
        <rFont val="Calibri"/>
      </rPr>
      <t xml:space="preserve">
</t>
    </r>
    <r>
      <rPr>
        <sz val="11"/>
        <color rgb="FF000000"/>
        <rFont val="Calibri"/>
      </rPr>
      <t xml:space="preserve">      Tag="vcdb_pre_patch"</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File="/var/log/vmware/dnsmasq.log"</t>
    </r>
    <r>
      <rPr>
        <sz val="11"/>
        <color rgb="FF000000"/>
        <rFont val="Calibri"/>
      </rPr>
      <t xml:space="preserve">
</t>
    </r>
    <r>
      <rPr>
        <sz val="11"/>
        <color rgb="FF000000"/>
        <rFont val="Calibri"/>
      </rPr>
      <t xml:space="preserve">      Tag="dnsmasq"</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File="/var/log/vmware/procstate"</t>
    </r>
    <r>
      <rPr>
        <sz val="11"/>
        <color rgb="FF000000"/>
        <rFont val="Calibri"/>
      </rPr>
      <t xml:space="preserve">
</t>
    </r>
    <r>
      <rPr>
        <sz val="11"/>
        <color rgb="FF000000"/>
        <rFont val="Calibri"/>
      </rPr>
      <t xml:space="preserve">      Tag="procstate"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File="/var/log/vmware/applmgmt/backup.log"</t>
    </r>
    <r>
      <rPr>
        <sz val="11"/>
        <color rgb="FF000000"/>
        <rFont val="Calibri"/>
      </rPr>
      <t xml:space="preserve">
</t>
    </r>
    <r>
      <rPr>
        <sz val="11"/>
        <color rgb="FF000000"/>
        <rFont val="Calibri"/>
      </rPr>
      <t xml:space="preserve">      Tag="applmgmt-backup"</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File="/var/log/vmware/applmgmt/size.log"</t>
    </r>
    <r>
      <rPr>
        <sz val="11"/>
        <color rgb="FF000000"/>
        <rFont val="Calibri"/>
      </rPr>
      <t xml:space="preserve">
</t>
    </r>
    <r>
      <rPr>
        <sz val="11"/>
        <color rgb="FF000000"/>
        <rFont val="Calibri"/>
      </rPr>
      <t xml:space="preserve">      Tag="applmgmt-size"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File="/var/log/vmware/applmgmt/restore.log"</t>
    </r>
    <r>
      <rPr>
        <sz val="11"/>
        <color rgb="FF000000"/>
        <rFont val="Calibri"/>
      </rPr>
      <t xml:space="preserve">
</t>
    </r>
    <r>
      <rPr>
        <sz val="11"/>
        <color rgb="FF000000"/>
        <rFont val="Calibri"/>
      </rPr>
      <t xml:space="preserve">      Tag="applmgmt-restore"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File="/var/log/vmware/applmgmt/reconciliation.log"</t>
    </r>
    <r>
      <rPr>
        <sz val="11"/>
        <color rgb="FF000000"/>
        <rFont val="Calibri"/>
      </rPr>
      <t xml:space="preserve">
</t>
    </r>
    <r>
      <rPr>
        <sz val="11"/>
        <color rgb="FF000000"/>
        <rFont val="Calibri"/>
      </rPr>
      <t xml:space="preserve">      Tag="applmgmt-reconciliation"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File="/var/log/vmware/applmgmt/pnid_change.log"</t>
    </r>
    <r>
      <rPr>
        <sz val="11"/>
        <color rgb="FF000000"/>
        <rFont val="Calibri"/>
      </rPr>
      <t xml:space="preserve">
</t>
    </r>
    <r>
      <rPr>
        <sz val="11"/>
        <color rgb="FF000000"/>
        <rFont val="Calibri"/>
      </rPr>
      <t xml:space="preserve">      Tag="applmgmt-pnid-change"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</si>
  <si>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For performance reasons, rsyslog file monitoring is preferred over configuring VAMI to send events to a syslog facility. Without ensuring that logs are created, rsyslog configs are created, and those configs are loaded, the log file monitoring and shipping will not be effective.</t>
    </r>
    <r>
      <rPr>
        <sz val="11"/>
        <color rgb="FF000000"/>
        <rFont val="Calibri"/>
      </rPr>
      <t xml:space="preserve">
</t>
    </r>
    <r>
      <rPr>
        <sz val="11"/>
        <color rgb="FF000000"/>
        <rFont val="Calibri"/>
      </rPr>
      <t>VAMI syslog configuration is included by default as part of the VMware-visl-integration package. The shipping state of the configuration file must be verified and maintained.</t>
    </r>
    <r>
      <rPr>
        <sz val="11"/>
        <color rgb="FF000000"/>
        <rFont val="Calibri"/>
      </rPr>
      <t xml:space="preserve">
</t>
    </r>
    <r>
      <rPr>
        <sz val="11"/>
        <color rgb="FF000000"/>
        <rFont val="Calibri"/>
      </rPr>
      <t>Satisfies: SRG-APP-000125-WSR-000071, SRG-APP-000358-WSR-000063, SRG-APP-000358-WSR-000163</t>
    </r>
  </si>
  <si>
    <r>
      <rPr>
        <sz val="11"/>
        <color rgb="FF000000"/>
        <rFont val="Calibri"/>
      </rPr>
      <t>At the command prompt, run the following command:</t>
    </r>
    <r>
      <rPr>
        <sz val="11"/>
        <color rgb="FF000000"/>
        <rFont val="Calibri"/>
      </rPr>
      <t xml:space="preserve">
</t>
    </r>
    <r>
      <rPr>
        <sz val="11"/>
        <color rgb="FF000000"/>
        <rFont val="Calibri"/>
      </rPr>
      <t># rpm -V VMware-visl-integration|grep vmware-services-applmgmt.conf</t>
    </r>
    <r>
      <rPr>
        <sz val="11"/>
        <color rgb="FF000000"/>
        <rFont val="Calibri"/>
      </rPr>
      <t xml:space="preserve">
</t>
    </r>
    <r>
      <rPr>
        <sz val="11"/>
        <color rgb="FF000000"/>
        <rFont val="Calibri"/>
      </rPr>
      <t>If the command returns any output, this is a finding.</t>
    </r>
  </si>
  <si>
    <t>V-256653</t>
  </si>
  <si>
    <r>
      <rPr>
        <sz val="11"/>
        <rFont val="Calibri"/>
      </rPr>
      <t>VAMI server binaries and libraries must be verified for their integrity.</t>
    </r>
  </si>
  <si>
    <r>
      <rPr>
        <sz val="11"/>
        <color rgb="FF000000"/>
        <rFont val="Calibri"/>
      </rPr>
      <t>If the VAMI binaries have been modified from the default state when deployed as part of the vCenter Server Appliance (VCSA), the system must be wiped and redeployed or restored from backup.</t>
    </r>
    <r>
      <rPr>
        <sz val="11"/>
        <color rgb="FF000000"/>
        <rFont val="Calibri"/>
      </rPr>
      <t xml:space="preserve">
</t>
    </r>
    <r>
      <rPr>
        <sz val="11"/>
        <color rgb="FF000000"/>
        <rFont val="Calibri"/>
      </rPr>
      <t>VMware does not recommend or support recovering from such a state by reinstalling RPMs or similar efforts.</t>
    </r>
  </si>
  <si>
    <r>
      <rPr>
        <sz val="11"/>
        <color rgb="FF000000"/>
        <rFont val="Calibri"/>
      </rPr>
      <t xml:space="preserve">Being able to verify that a patch, upgrade, certificate, etc., being added to the web server is unchanged from the producer of the file is essential for file validation and nonrepudiation of the information. </t>
    </r>
    <r>
      <rPr>
        <sz val="11"/>
        <color rgb="FF000000"/>
        <rFont val="Calibri"/>
      </rPr>
      <t xml:space="preserve">
</t>
    </r>
    <r>
      <rPr>
        <sz val="11"/>
        <color rgb="FF000000"/>
        <rFont val="Calibri"/>
      </rPr>
      <t>VMware delivers product updates and patches regularly. When VAMI is updated, the signed packages will also be updated. These packages can be used to verify that VAMI has not been inappropriately modified since it was installed.</t>
    </r>
    <r>
      <rPr>
        <sz val="11"/>
        <color rgb="FF000000"/>
        <rFont val="Calibri"/>
      </rPr>
      <t xml:space="preserve">
</t>
    </r>
    <r>
      <rPr>
        <sz val="11"/>
        <color rgb="FF000000"/>
        <rFont val="Calibri"/>
      </rPr>
      <t>The file "lighttpd.conf" and "vami-lighttp.service" are intentionally modified on first boot and thus are excluded from the check.</t>
    </r>
    <r>
      <rPr>
        <sz val="11"/>
        <color rgb="FF000000"/>
        <rFont val="Calibri"/>
      </rPr>
      <t xml:space="preserve">
</t>
    </r>
    <r>
      <rPr>
        <sz val="11"/>
        <color rgb="FF000000"/>
        <rFont val="Calibri"/>
      </rPr>
      <t>Satisfies: SRG-APP-000131-WSR-000051, SRG-APP-000211-WSR-000030, SRG-APP-000380-WSR-000072</t>
    </r>
  </si>
  <si>
    <r>
      <rPr>
        <sz val="11"/>
        <color rgb="FF000000"/>
        <rFont val="Calibri"/>
      </rPr>
      <t>At the command prompt, run the following command:</t>
    </r>
    <r>
      <rPr>
        <sz val="11"/>
        <color rgb="FF000000"/>
        <rFont val="Calibri"/>
      </rPr>
      <t xml:space="preserve">
</t>
    </r>
    <r>
      <rPr>
        <sz val="11"/>
        <color rgb="FF000000"/>
        <rFont val="Calibri"/>
      </rPr>
      <t># rpm -qa|grep lighttpd|xargs rpm -V|grep -v -E "lighttpd.conf|vami-lighttp.service"</t>
    </r>
    <r>
      <rPr>
        <sz val="11"/>
        <color rgb="FF000000"/>
        <rFont val="Calibri"/>
      </rPr>
      <t xml:space="preserve">
</t>
    </r>
    <r>
      <rPr>
        <sz val="11"/>
        <color rgb="FF000000"/>
        <rFont val="Calibri"/>
      </rPr>
      <t>If the command returns any output, this is a finding.</t>
    </r>
  </si>
  <si>
    <t>V-256654</t>
  </si>
  <si>
    <r>
      <rPr>
        <sz val="11"/>
        <rFont val="Calibri"/>
      </rPr>
      <t>VAMI must only load allowed server modules.</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</si>
  <si>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Configure the "server.modules" section to the following:</t>
    </r>
    <r>
      <rPr>
        <sz val="11"/>
        <color rgb="FF000000"/>
        <rFont val="Calibri"/>
      </rPr>
      <t xml:space="preserve">
</t>
    </r>
    <r>
      <rPr>
        <sz val="11"/>
        <color rgb="FF000000"/>
        <rFont val="Calibri"/>
      </rPr>
      <t>server.modules = (</t>
    </r>
    <r>
      <rPr>
        <sz val="11"/>
        <color rgb="FF000000"/>
        <rFont val="Calibri"/>
      </rPr>
      <t xml:space="preserve">
</t>
    </r>
    <r>
      <rPr>
        <sz val="11"/>
        <color rgb="FF000000"/>
        <rFont val="Calibri"/>
      </rPr>
      <t xml:space="preserve">  "mod_access",</t>
    </r>
    <r>
      <rPr>
        <sz val="11"/>
        <color rgb="FF000000"/>
        <rFont val="Calibri"/>
      </rPr>
      <t xml:space="preserve">
</t>
    </r>
    <r>
      <rPr>
        <sz val="11"/>
        <color rgb="FF000000"/>
        <rFont val="Calibri"/>
      </rPr>
      <t xml:space="preserve">  "mod_accesslog",</t>
    </r>
    <r>
      <rPr>
        <sz val="11"/>
        <color rgb="FF000000"/>
        <rFont val="Calibri"/>
      </rPr>
      <t xml:space="preserve">
</t>
    </r>
    <r>
      <rPr>
        <sz val="11"/>
        <color rgb="FF000000"/>
        <rFont val="Calibri"/>
      </rPr>
      <t xml:space="preserve">  "mod_proxy",</t>
    </r>
    <r>
      <rPr>
        <sz val="11"/>
        <color rgb="FF000000"/>
        <rFont val="Calibri"/>
      </rPr>
      <t xml:space="preserve">
</t>
    </r>
    <r>
      <rPr>
        <sz val="11"/>
        <color rgb="FF000000"/>
        <rFont val="Calibri"/>
      </rPr>
      <t xml:space="preserve">  "mod_cgi",</t>
    </r>
    <r>
      <rPr>
        <sz val="11"/>
        <color rgb="FF000000"/>
        <rFont val="Calibri"/>
      </rPr>
      <t xml:space="preserve">
</t>
    </r>
    <r>
      <rPr>
        <sz val="11"/>
        <color rgb="FF000000"/>
        <rFont val="Calibri"/>
      </rPr>
      <t xml:space="preserve">  "mod_rewrite",</t>
    </r>
    <r>
      <rPr>
        <sz val="11"/>
        <color rgb="FF000000"/>
        <rFont val="Calibri"/>
      </rPr>
      <t xml:space="preserve">
</t>
    </r>
    <r>
      <rPr>
        <sz val="11"/>
        <color rgb="FF000000"/>
        <rFont val="Calibri"/>
      </rPr>
      <t>)</t>
    </r>
    <r>
      <rPr>
        <sz val="11"/>
        <color rgb="FF000000"/>
        <rFont val="Calibri"/>
      </rPr>
      <t xml:space="preserve">
</t>
    </r>
    <r>
      <rPr>
        <sz val="11"/>
        <color rgb="FF000000"/>
        <rFont val="Calibri"/>
      </rPr>
      <t>server.modules += ( "mod_magnet" )</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</si>
  <si>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 xml:space="preserve">A web server can provide many features, services, and processes. Some of these may be deemed unnecessary or too unsecure to run on a production DOD system. </t>
    </r>
    <r>
      <rPr>
        <sz val="11"/>
        <color rgb="FF000000"/>
        <rFont val="Calibri"/>
      </rPr>
      <t xml:space="preserve">
</t>
    </r>
    <r>
      <rPr>
        <sz val="11"/>
        <color rgb="FF000000"/>
        <rFont val="Calibri"/>
      </rPr>
      <t>VAMI can be configured to load any number of external modules, but only a specific few are provided and supported by VMware. Additional, unexpected modules must be removed.</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</si>
  <si>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2&gt;/dev/null|awk '/server\.modules/,/\)/'|sed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server.modules=(</t>
    </r>
    <r>
      <rPr>
        <sz val="11"/>
        <color rgb="FF000000"/>
        <rFont val="Calibri"/>
      </rPr>
      <t xml:space="preserve">
</t>
    </r>
    <r>
      <rPr>
        <sz val="11"/>
        <color rgb="FF000000"/>
        <rFont val="Calibri"/>
      </rPr>
      <t>"mod_access",</t>
    </r>
    <r>
      <rPr>
        <sz val="11"/>
        <color rgb="FF000000"/>
        <rFont val="Calibri"/>
      </rPr>
      <t xml:space="preserve">
</t>
    </r>
    <r>
      <rPr>
        <sz val="11"/>
        <color rgb="FF000000"/>
        <rFont val="Calibri"/>
      </rPr>
      <t>"mod_accesslog",</t>
    </r>
    <r>
      <rPr>
        <sz val="11"/>
        <color rgb="FF000000"/>
        <rFont val="Calibri"/>
      </rPr>
      <t xml:space="preserve">
</t>
    </r>
    <r>
      <rPr>
        <sz val="11"/>
        <color rgb="FF000000"/>
        <rFont val="Calibri"/>
      </rPr>
      <t>"mod_proxy",</t>
    </r>
    <r>
      <rPr>
        <sz val="11"/>
        <color rgb="FF000000"/>
        <rFont val="Calibri"/>
      </rPr>
      <t xml:space="preserve">
</t>
    </r>
    <r>
      <rPr>
        <sz val="11"/>
        <color rgb="FF000000"/>
        <rFont val="Calibri"/>
      </rPr>
      <t>"mod_cgi",</t>
    </r>
    <r>
      <rPr>
        <sz val="11"/>
        <color rgb="FF000000"/>
        <rFont val="Calibri"/>
      </rPr>
      <t xml:space="preserve">
</t>
    </r>
    <r>
      <rPr>
        <sz val="11"/>
        <color rgb="FF000000"/>
        <rFont val="Calibri"/>
      </rPr>
      <t>"mod_rewrite",</t>
    </r>
    <r>
      <rPr>
        <sz val="11"/>
        <color rgb="FF000000"/>
        <rFont val="Calibri"/>
      </rPr>
      <t xml:space="preserve">
</t>
    </r>
    <r>
      <rPr>
        <sz val="11"/>
        <color rgb="FF000000"/>
        <rFont val="Calibri"/>
      </rPr>
      <t>"mod_magnet",</t>
    </r>
    <r>
      <rPr>
        <sz val="11"/>
        <color rgb="FF000000"/>
        <rFont val="Calibri"/>
      </rPr>
      <t xml:space="preserve">
</t>
    </r>
    <r>
      <rPr>
        <sz val="11"/>
        <color rgb="FF000000"/>
        <rFont val="Calibri"/>
      </rPr>
      <t>"mod_setenv",</t>
    </r>
    <r>
      <rPr>
        <sz val="11"/>
        <color rgb="FF000000"/>
        <rFont val="Calibri"/>
      </rPr>
      <t xml:space="preserve">
</t>
    </r>
    <r>
      <rPr>
        <sz val="11"/>
        <color rgb="FF000000"/>
        <rFont val="Calibri"/>
      </rPr>
      <t>#7</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</si>
  <si>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V-256655</t>
  </si>
  <si>
    <r>
      <rPr>
        <sz val="11"/>
        <rFont val="Calibri"/>
      </rPr>
      <t>VAMI must have Multipurpose Internet Mail Extensions (MIME) that invoke operating system shell programs disabled.</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</si>
  <si>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Remove any lines that reference ".sh" or ".csh" from the "mimetype.assign" section.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</si>
  <si>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 There is no reason for VAMI to have MIME types configured for shell scripts.</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</si>
  <si>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2&gt;/dev/null|awk '/mimetype\.assign/,/\)/'|grep -E "\.sh|\.csh"</t>
    </r>
    <r>
      <rPr>
        <sz val="11"/>
        <color rgb="FF000000"/>
        <rFont val="Calibri"/>
      </rPr>
      <t xml:space="preserve">
</t>
    </r>
    <r>
      <rPr>
        <sz val="11"/>
        <color rgb="FF000000"/>
        <rFont val="Calibri"/>
      </rPr>
      <t>If the command returns any value,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</si>
  <si>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V-256656</t>
  </si>
  <si>
    <r>
      <rPr>
        <sz val="11"/>
        <rFont val="Calibri"/>
      </rPr>
      <t xml:space="preserve">VAMI must explicitly disable Multipurpose Internet Mail Extensions (MIME) mime mappings based on </t>
    </r>
    <r>
      <rPr>
        <sz val="11"/>
        <color rgb="FF000000"/>
        <rFont val="Calibri"/>
      </rPr>
      <t>"</t>
    </r>
    <r>
      <rPr>
        <b/>
        <sz val="11"/>
        <color rgb="FF000000"/>
        <rFont val="Calibri"/>
      </rPr>
      <t>Content-Type</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</si>
  <si>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mimetype.use-xattr        = "disable"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</si>
  <si>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 A limited number of MIME types must be configured manually, and automatic mapping must be disabled.</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</si>
  <si>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"mimetype.use-xattr"|sed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mimetype.use-xattr="disable"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</si>
  <si>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V-256657</t>
  </si>
  <si>
    <r>
      <rPr>
        <sz val="11"/>
        <rFont val="Calibri"/>
      </rPr>
      <t>VAMI must remove all mappings to unused scripts.</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</si>
  <si>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Configure the "cgi.assign" section to the following:</t>
    </r>
    <r>
      <rPr>
        <sz val="11"/>
        <color rgb="FF000000"/>
        <rFont val="Calibri"/>
      </rPr>
      <t xml:space="preserve">
</t>
    </r>
    <r>
      <rPr>
        <sz val="11"/>
        <color rgb="FF000000"/>
        <rFont val="Calibri"/>
      </rPr>
      <t>cgi.assign                 = ( ".py"  =&gt; "/usr/bin/python",</t>
    </r>
    <r>
      <rPr>
        <sz val="11"/>
        <color rgb="FF000000"/>
        <rFont val="Calibri"/>
      </rPr>
      <t xml:space="preserve">
</t>
    </r>
    <r>
      <rPr>
        <sz val="11"/>
        <color rgb="FF000000"/>
        <rFont val="Calibri"/>
      </rPr>
      <t xml:space="preserve">                               ".cgi" =&gt;"/usr/bin/python" )</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</si>
  <si>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Scripts allow server-side processing on behalf of the hosted application user or as processes needed in the implementation of hosted applications. Removing scripts not needed for application operation or deemed vulnerable helps to secure the web server. To ensure scripts are not added to the web server and run maliciously, script mappings that are not needed or used by the web server for hosted application operation must be removed.</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</si>
  <si>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2&gt;/dev/null|awk '/cgi\.assign/,/\)/'|sed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cgi.assign                        = (</t>
    </r>
    <r>
      <rPr>
        <sz val="11"/>
        <color rgb="FF000000"/>
        <rFont val="Calibri"/>
      </rPr>
      <t xml:space="preserve">
</t>
    </r>
    <r>
      <rPr>
        <sz val="11"/>
        <color rgb="FF000000"/>
        <rFont val="Calibri"/>
      </rPr>
      <t>".py"  =&gt; "/usr/bin/python",</t>
    </r>
    <r>
      <rPr>
        <sz val="11"/>
        <color rgb="FF000000"/>
        <rFont val="Calibri"/>
      </rPr>
      <t xml:space="preserve">
</t>
    </r>
    <r>
      <rPr>
        <sz val="11"/>
        <color rgb="FF000000"/>
        <rFont val="Calibri"/>
      </rPr>
      <t>".cgi" =&gt; "/usr/bin/python",</t>
    </r>
    <r>
      <rPr>
        <sz val="11"/>
        <color rgb="FF000000"/>
        <rFont val="Calibri"/>
      </rPr>
      <t xml:space="preserve">
</t>
    </r>
    <r>
      <rPr>
        <sz val="11"/>
        <color rgb="FF000000"/>
        <rFont val="Calibri"/>
      </rPr>
      <t># 2</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</si>
  <si>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V-256658</t>
  </si>
  <si>
    <r>
      <rPr>
        <sz val="11"/>
        <rFont val="Calibri"/>
      </rPr>
      <t>VAMI must have resource mappings set to disable the serving of certain file types.</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</si>
  <si>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url.access-deny = ( "~", ".inc" )</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</si>
  <si>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By not specifying which files can and which files cannot be served to a user, VAMI could deliver sensitive files.</t>
    </r>
  </si>
  <si>
    <r>
      <rPr>
        <sz val="11"/>
        <color rgb="FF000000"/>
        <rFont val="Calibri"/>
      </rPr>
      <t>At the command prompt, run the following command:</t>
    </r>
    <r>
      <rPr>
        <sz val="11"/>
        <color rgb="FF000000"/>
        <rFont val="Calibri"/>
      </rPr>
      <t xml:space="preserve">
</t>
    </r>
    <r>
      <rPr>
        <sz val="11"/>
        <color rgb="FF000000"/>
        <rFont val="Calibri"/>
      </rPr>
      <t># grep "url.access-deny" /opt/vmware/etc/lighttpd/lighttpd.conf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url.access-deny             = ( "~", ".inc" )</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</si>
  <si>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V-256659</t>
  </si>
  <si>
    <r>
      <rPr>
        <sz val="11"/>
        <rFont val="Calibri"/>
      </rPr>
      <t>VAMI must not have the Web Distributed Authoring (WebDAV) servlet installed.</t>
    </r>
  </si>
  <si>
    <r>
      <rPr>
        <sz val="11"/>
        <color rgb="FF000000"/>
        <rFont val="Calibri"/>
      </rPr>
      <t>Navigate to and open:</t>
    </r>
    <r>
      <rPr>
        <sz val="11"/>
        <color rgb="FF000000"/>
        <rFont val="Calibri"/>
      </rPr>
      <t xml:space="preserve">
</t>
    </r>
    <r>
      <rPr>
        <sz val="11"/>
        <color rgb="FF000000"/>
        <rFont val="Calibri"/>
      </rPr>
      <t xml:space="preserve"> /opt/vmware/etc/lighttpd/lighttpd.conf</t>
    </r>
    <r>
      <rPr>
        <sz val="11"/>
        <color rgb="FF000000"/>
        <rFont val="Calibri"/>
      </rPr>
      <t xml:space="preserve">
</t>
    </r>
    <r>
      <rPr>
        <sz val="11"/>
        <color rgb="FF000000"/>
        <rFont val="Calibri"/>
      </rPr>
      <t>Delete or comment out the "mod_webdav" line.</t>
    </r>
    <r>
      <rPr>
        <sz val="11"/>
        <color rgb="FF000000"/>
        <rFont val="Calibri"/>
      </rPr>
      <t xml:space="preserve">
</t>
    </r>
    <r>
      <rPr>
        <sz val="11"/>
        <color rgb="FF000000"/>
        <rFont val="Calibri"/>
      </rPr>
      <t>Note: The line may be in an included config and not in the parent config itself.</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</si>
  <si>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A web server can be installed with functionality that, by its nature, is not secure.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</si>
  <si>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2&gt;/dev/null|awk '/server\.modules/,/\)/'|grep mod_webdav</t>
    </r>
    <r>
      <rPr>
        <sz val="11"/>
        <color rgb="FF000000"/>
        <rFont val="Calibri"/>
      </rPr>
      <t xml:space="preserve">
</t>
    </r>
    <r>
      <rPr>
        <sz val="11"/>
        <color rgb="FF000000"/>
        <rFont val="Calibri"/>
      </rPr>
      <t>If any value is returned,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</si>
  <si>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V-256660</t>
  </si>
  <si>
    <r>
      <rPr>
        <sz val="11"/>
        <rFont val="Calibri"/>
      </rPr>
      <t>VAMI must prevent hosted applications from exhausting system resources.</t>
    </r>
  </si>
  <si>
    <r>
      <rPr>
        <sz val="11"/>
        <color rgb="FF000000"/>
        <rFont val="Calibri"/>
      </rPr>
      <t>Navigate to and open:</t>
    </r>
    <r>
      <rPr>
        <sz val="11"/>
        <color rgb="FF000000"/>
        <rFont val="Calibri"/>
      </rPr>
      <t xml:space="preserve">
</t>
    </r>
    <r>
      <rPr>
        <sz val="11"/>
        <color rgb="FF000000"/>
        <rFont val="Calibri"/>
      </rPr>
      <t>/opt/vmware/etc/lighttpd/lighttpd.conf file.</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server.max-keep-alive-idle = 30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</si>
  <si>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Most of the attention to denial-of-service (DoS) attacks focuses on ensuring that systems and applications are not victims of these attacks. However, these systems and applications must also be secured against use to launch such an attack against others.</t>
    </r>
    <r>
      <rPr>
        <sz val="11"/>
        <color rgb="FF000000"/>
        <rFont val="Calibri"/>
      </rPr>
      <t xml:space="preserve">
</t>
    </r>
    <r>
      <rPr>
        <sz val="11"/>
        <color rgb="FF000000"/>
        <rFont val="Calibri"/>
      </rPr>
      <t>A variety of technologies exist to limit or, in some cases, eliminate the effects of DoS attacks. Limiting system resources that are allocated to any user to a bare minimum may also reduce the ability of users to launch some DoS attacks.</t>
    </r>
    <r>
      <rPr>
        <sz val="11"/>
        <color rgb="FF000000"/>
        <rFont val="Calibri"/>
      </rPr>
      <t xml:space="preserve">
</t>
    </r>
    <r>
      <rPr>
        <sz val="11"/>
        <color rgb="FF000000"/>
        <rFont val="Calibri"/>
      </rPr>
      <t>One DoS mitigation is to prevent VAMI from keeping idle connections open for too long.</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</si>
  <si>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"server.max-keep-alive-idle"|sed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server.max-keep-alive-idle=30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</si>
  <si>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V-256661</t>
  </si>
  <si>
    <r>
      <rPr>
        <sz val="11"/>
        <rFont val="Calibri"/>
      </rPr>
      <t>VAMI must protect the keystore from unauthorized access.</t>
    </r>
  </si>
  <si>
    <r>
      <rPr>
        <sz val="11"/>
        <color rgb="FF000000"/>
        <rFont val="Calibri"/>
      </rPr>
      <t>At the command prompt, run the following commands:</t>
    </r>
    <r>
      <rPr>
        <sz val="11"/>
        <color rgb="FF000000"/>
        <rFont val="Calibri"/>
      </rPr>
      <t xml:space="preserve">
</t>
    </r>
    <r>
      <rPr>
        <sz val="11"/>
        <color rgb="FF000000"/>
        <rFont val="Calibri"/>
      </rPr>
      <t># chown root:root /etc/applmgmt/appliance/server.pem</t>
    </r>
    <r>
      <rPr>
        <sz val="11"/>
        <color rgb="FF000000"/>
        <rFont val="Calibri"/>
      </rPr>
      <t xml:space="preserve">
</t>
    </r>
    <r>
      <rPr>
        <sz val="11"/>
        <color rgb="FF000000"/>
        <rFont val="Calibri"/>
      </rPr>
      <t># chmod 600 /etc/applmgmt/appliance/server.pem</t>
    </r>
  </si>
  <si>
    <r>
      <rPr>
        <sz val="11"/>
        <color rgb="FF000000"/>
        <rFont val="Calibri"/>
      </rPr>
      <t>The web server's private key is used to prove the identity of the server to clients and securely exchange the shared secret key used to encrypt communications between the web server and clients. By gaining access to the private key, an attacker can pretend to be an authorized server and decrypt the Secure Sockets Layer (SSL) traffic between a client and the web server.</t>
    </r>
  </si>
  <si>
    <r>
      <rPr>
        <sz val="11"/>
        <color rgb="FF000000"/>
        <rFont val="Calibri"/>
      </rPr>
      <t>At the command prompt, run the following command:</t>
    </r>
    <r>
      <rPr>
        <sz val="11"/>
        <color rgb="FF000000"/>
        <rFont val="Calibri"/>
      </rPr>
      <t xml:space="preserve">
</t>
    </r>
    <r>
      <rPr>
        <sz val="11"/>
        <color rgb="FF000000"/>
        <rFont val="Calibri"/>
      </rPr>
      <t># stat -c "%n has %a permissions and is owned by %U:%G" /etc/applmgmt/appliance/server.pem</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/etc/applmgmt/appliance/server.pem has 600 permissions and is owned by root:root</t>
    </r>
    <r>
      <rPr>
        <sz val="11"/>
        <color rgb="FF000000"/>
        <rFont val="Calibri"/>
      </rPr>
      <t xml:space="preserve">
</t>
    </r>
    <r>
      <rPr>
        <sz val="11"/>
        <color rgb="FF000000"/>
        <rFont val="Calibri"/>
      </rPr>
      <t>If the output does not match the expected result, this is a finding.</t>
    </r>
  </si>
  <si>
    <t>V-256662</t>
  </si>
  <si>
    <r>
      <rPr>
        <sz val="11"/>
        <rFont val="Calibri"/>
      </rPr>
      <t>VAMI must protect against or limit the effects of HTTP types of denial-of-service (DoS) attacks.</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</si>
  <si>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server.max-fds = 2048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</si>
  <si>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In UNIX and related computer operating systems, a file descriptor is an indicator used to access a file or other input/output resource, such as a pipe or network connection. File descriptors index into a per-process file descriptor table maintained by the kernel, which in turn indexes into a systemwide table of files opened by all processes, called the file table.</t>
    </r>
    <r>
      <rPr>
        <sz val="11"/>
        <color rgb="FF000000"/>
        <rFont val="Calibri"/>
      </rPr>
      <t xml:space="preserve">
</t>
    </r>
    <r>
      <rPr>
        <sz val="11"/>
        <color rgb="FF000000"/>
        <rFont val="Calibri"/>
      </rPr>
      <t>As a single-threaded server, Lighttpd must be limited in the number of file descriptors that can be allocated. This will prevent Lighttpd from being used in a form of DoS attack against the operating system.</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</si>
  <si>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"server.max-fds"|sed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server.max-fds=2048</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</si>
  <si>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V-256663</t>
  </si>
  <si>
    <r>
      <rPr>
        <sz val="11"/>
        <rFont val="Calibri"/>
      </rPr>
      <t>VAMI must set the encoding for all text Multipurpose Internet Mail Extensions (MIME) types to UTF-8.</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</si>
  <si>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Navigate to the "mimetype.assign" block.</t>
    </r>
    <r>
      <rPr>
        <sz val="11"/>
        <color rgb="FF000000"/>
        <rFont val="Calibri"/>
      </rPr>
      <t xml:space="preserve">
</t>
    </r>
    <r>
      <rPr>
        <sz val="11"/>
        <color rgb="FF000000"/>
        <rFont val="Calibri"/>
      </rPr>
      <t>Replace all the mappings whose assigned type is "text/*" with mappings for UTF-8 encoding. For example:</t>
    </r>
    <r>
      <rPr>
        <sz val="11"/>
        <color rgb="FF000000"/>
        <rFont val="Calibri"/>
      </rPr>
      <t xml:space="preserve">
</t>
    </r>
    <r>
      <rPr>
        <sz val="11"/>
        <color rgb="FF000000"/>
        <rFont val="Calibri"/>
      </rPr>
      <t xml:space="preserve">  ".log"          =&gt;      "text/plain; charset=utf-8",</t>
    </r>
    <r>
      <rPr>
        <sz val="11"/>
        <color rgb="FF000000"/>
        <rFont val="Calibri"/>
      </rPr>
      <t xml:space="preserve">
</t>
    </r>
    <r>
      <rPr>
        <sz val="11"/>
        <color rgb="FF000000"/>
        <rFont val="Calibri"/>
      </rPr>
      <t xml:space="preserve">  ".conf"         =&gt;      "text/plain; charset=utf-8",</t>
    </r>
    <r>
      <rPr>
        <sz val="11"/>
        <color rgb="FF000000"/>
        <rFont val="Calibri"/>
      </rPr>
      <t xml:space="preserve">
</t>
    </r>
    <r>
      <rPr>
        <sz val="11"/>
        <color rgb="FF000000"/>
        <rFont val="Calibri"/>
      </rPr>
      <t xml:space="preserve">  ".text"         =&gt;      "text/plain; charset=utf-8",</t>
    </r>
    <r>
      <rPr>
        <sz val="11"/>
        <color rgb="FF000000"/>
        <rFont val="Calibri"/>
      </rPr>
      <t xml:space="preserve">
</t>
    </r>
    <r>
      <rPr>
        <sz val="11"/>
        <color rgb="FF000000"/>
        <rFont val="Calibri"/>
      </rPr>
      <t xml:space="preserve">  ".txt"          =&gt;      "text/plain; charset=utf-8",</t>
    </r>
    <r>
      <rPr>
        <sz val="11"/>
        <color rgb="FF000000"/>
        <rFont val="Calibri"/>
      </rPr>
      <t xml:space="preserve">
</t>
    </r>
    <r>
      <rPr>
        <sz val="11"/>
        <color rgb="FF000000"/>
        <rFont val="Calibri"/>
      </rPr>
      <t xml:space="preserve">  ".spec"         =&gt;      "text/plain; charset=utf-8",</t>
    </r>
    <r>
      <rPr>
        <sz val="11"/>
        <color rgb="FF000000"/>
        <rFont val="Calibri"/>
      </rPr>
      <t xml:space="preserve">
</t>
    </r>
    <r>
      <rPr>
        <sz val="11"/>
        <color rgb="FF000000"/>
        <rFont val="Calibri"/>
      </rPr>
      <t xml:space="preserve">  ".dtd"          =&gt;      "text/xml; charset=utf-8",</t>
    </r>
    <r>
      <rPr>
        <sz val="11"/>
        <color rgb="FF000000"/>
        <rFont val="Calibri"/>
      </rPr>
      <t xml:space="preserve">
</t>
    </r>
    <r>
      <rPr>
        <sz val="11"/>
        <color rgb="FF000000"/>
        <rFont val="Calibri"/>
      </rPr>
      <t xml:space="preserve">  ".xml"          =&gt;      "text/xml; charset=utf-8",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</si>
  <si>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</si>
  <si>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2&gt;/dev/null|awk '/mimetype\.assign/,/\)/'|grep "text/"|grep -v "charset=utf-8"|sed -e 's/^[ ]*//'</t>
    </r>
    <r>
      <rPr>
        <sz val="11"/>
        <color rgb="FF000000"/>
        <rFont val="Calibri"/>
      </rPr>
      <t xml:space="preserve">
</t>
    </r>
    <r>
      <rPr>
        <sz val="11"/>
        <color rgb="FF000000"/>
        <rFont val="Calibri"/>
      </rPr>
      <t>If the command returns any value,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</si>
  <si>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V-256664</t>
  </si>
  <si>
    <r>
      <rPr>
        <sz val="11"/>
        <rFont val="Calibri"/>
      </rPr>
      <t>VAMI must disable directory browsing.</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</si>
  <si>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 xml:space="preserve"> dir-listing.activate  = "disable"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</si>
  <si>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Uniform Resource Locator (URL) parameter manipulation, rely on being able to obtain information about the web server's directory structure by locating directories without default pages. In this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</si>
  <si>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"dir-listing.activate"|sed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dir-listing.activate="disable"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</si>
  <si>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V-256665</t>
  </si>
  <si>
    <r>
      <rPr>
        <sz val="11"/>
        <rFont val="Calibri"/>
      </rPr>
      <t xml:space="preserve">VAMI must not be configured to use </t>
    </r>
    <r>
      <rPr>
        <sz val="11"/>
        <color rgb="FF000000"/>
        <rFont val="Calibri"/>
      </rPr>
      <t>"</t>
    </r>
    <r>
      <rPr>
        <b/>
        <sz val="11"/>
        <color rgb="FF000000"/>
        <rFont val="Calibri"/>
      </rPr>
      <t>mod_status</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</si>
  <si>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Remove the line containing "mod_status".</t>
    </r>
    <r>
      <rPr>
        <sz val="11"/>
        <color rgb="FF000000"/>
        <rFont val="Calibri"/>
      </rPr>
      <t xml:space="preserve">
</t>
    </r>
    <r>
      <rPr>
        <sz val="11"/>
        <color rgb="FF000000"/>
        <rFont val="Calibri"/>
      </rPr>
      <t>Note: The line may be in an included config and not in the parent config.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</si>
  <si>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Any application providing too much information in error logs and in administrative messages to the screen risks compromising the data and security of the application and system.</t>
    </r>
    <r>
      <rPr>
        <sz val="11"/>
        <color rgb="FF000000"/>
        <rFont val="Calibri"/>
      </rPr>
      <t xml:space="preserve">
</t>
    </r>
    <r>
      <rPr>
        <sz val="11"/>
        <color rgb="FF000000"/>
        <rFont val="Calibri"/>
      </rPr>
      <t xml:space="preserve">VAMI must only generate error messages that provide information necessary for corrective actions without revealing sensitive or potentially harmful information in error logs and administrative messages. The "mod_status" module generates the status overview of the webserver. </t>
    </r>
    <r>
      <rPr>
        <sz val="11"/>
        <color rgb="FF000000"/>
        <rFont val="Calibri"/>
      </rPr>
      <t xml:space="preserve">
</t>
    </r>
    <r>
      <rPr>
        <sz val="11"/>
        <color rgb="FF000000"/>
        <rFont val="Calibri"/>
      </rPr>
      <t>The information covers the following:</t>
    </r>
    <r>
      <rPr>
        <sz val="11"/>
        <color rgb="FF000000"/>
        <rFont val="Calibri"/>
      </rPr>
      <t xml:space="preserve">
</t>
    </r>
    <r>
      <rPr>
        <sz val="11"/>
        <color rgb="FF000000"/>
        <rFont val="Calibri"/>
      </rPr>
      <t>- Uptime.</t>
    </r>
    <r>
      <rPr>
        <sz val="11"/>
        <color rgb="FF000000"/>
        <rFont val="Calibri"/>
      </rPr>
      <t xml:space="preserve">
</t>
    </r>
    <r>
      <rPr>
        <sz val="11"/>
        <color rgb="FF000000"/>
        <rFont val="Calibri"/>
      </rPr>
      <t>- Average throughput.</t>
    </r>
    <r>
      <rPr>
        <sz val="11"/>
        <color rgb="FF000000"/>
        <rFont val="Calibri"/>
      </rPr>
      <t xml:space="preserve">
</t>
    </r>
    <r>
      <rPr>
        <sz val="11"/>
        <color rgb="FF000000"/>
        <rFont val="Calibri"/>
      </rPr>
      <t>- Current throughput.</t>
    </r>
    <r>
      <rPr>
        <sz val="11"/>
        <color rgb="FF000000"/>
        <rFont val="Calibri"/>
      </rPr>
      <t xml:space="preserve">
</t>
    </r>
    <r>
      <rPr>
        <sz val="11"/>
        <color rgb="FF000000"/>
        <rFont val="Calibri"/>
      </rPr>
      <t>- Active connections and their state.</t>
    </r>
    <r>
      <rPr>
        <sz val="11"/>
        <color rgb="FF000000"/>
        <rFont val="Calibri"/>
      </rPr>
      <t xml:space="preserve">
</t>
    </r>
    <r>
      <rPr>
        <sz val="11"/>
        <color rgb="FF000000"/>
        <rFont val="Calibri"/>
      </rPr>
      <t>While this information is useful on a development system, production systems must not have "mod_status" enabled.</t>
    </r>
  </si>
  <si>
    <r>
      <rPr>
        <sz val="11"/>
        <color rgb="FF000000"/>
        <rFont val="Calibri"/>
      </rPr>
      <t xml:space="preserve">At the command prompt, run the following command: </t>
    </r>
    <r>
      <rPr>
        <sz val="11"/>
        <color rgb="FF000000"/>
        <rFont val="Calibri"/>
      </rPr>
      <t xml:space="preserve">
</t>
    </r>
    <r>
      <rPr>
        <sz val="11"/>
        <color rgb="FF000000"/>
        <rFont val="Calibri"/>
      </rPr>
      <t># /opt/vmware/sbin/vami-lighttpd -p -f /opt/vmware/etc/lighttpd/lighttpd.conf 2&gt;/dev/null|awk '/server\.modules/,/\)/'|grep mod_status</t>
    </r>
    <r>
      <rPr>
        <sz val="11"/>
        <color rgb="FF000000"/>
        <rFont val="Calibri"/>
      </rPr>
      <t xml:space="preserve">
</t>
    </r>
    <r>
      <rPr>
        <sz val="11"/>
        <color rgb="FF000000"/>
        <rFont val="Calibri"/>
      </rPr>
      <t>If any value is returned,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</si>
  <si>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V-256666</t>
  </si>
  <si>
    <r>
      <rPr>
        <sz val="11"/>
        <rFont val="Calibri"/>
      </rPr>
      <t>VAMI must have debug logging disabled.</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</si>
  <si>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debug.log-request-handling = "disable"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</si>
  <si>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t>
    </r>
    <r>
      <rPr>
        <sz val="11"/>
        <color rgb="FF000000"/>
        <rFont val="Calibri"/>
      </rPr>
      <t xml:space="preserve">
</t>
    </r>
    <r>
      <rPr>
        <sz val="11"/>
        <color rgb="FF000000"/>
        <rFont val="Calibri"/>
      </rPr>
      <t>Because this information may be placed in logs and general messages during normal operation of the web server, an attacker does not need to cause an error condition to gain this information.</t>
    </r>
  </si>
  <si>
    <r>
      <rPr>
        <sz val="11"/>
        <color rgb="FF000000"/>
        <rFont val="Calibri"/>
      </rPr>
      <t xml:space="preserve">At the command prompt, run the following command:    </t>
    </r>
    <r>
      <rPr>
        <sz val="11"/>
        <color rgb="FF000000"/>
        <rFont val="Calibri"/>
      </rPr>
      <t xml:space="preserve">
</t>
    </r>
    <r>
      <rPr>
        <sz val="11"/>
        <color rgb="FF000000"/>
        <rFont val="Calibri"/>
      </rPr>
      <t># /opt/vmware/sbin/vami-lighttpd -p -f /opt/vmware/etc/lighttpd/lighttpd.conf 2&gt;/dev/null|grep "debug.log-request-handling"|sed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debug.log-request-handling="disable"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</si>
  <si>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V-256667</t>
  </si>
  <si>
    <r>
      <rPr>
        <sz val="11"/>
        <rFont val="Calibri"/>
      </rPr>
      <t>VAMI must be protected from being stopped by a nonprivileged user.</t>
    </r>
  </si>
  <si>
    <r>
      <rPr>
        <sz val="11"/>
        <color rgb="FF000000"/>
        <rFont val="Calibri"/>
      </rPr>
      <t>Navigate to and open:</t>
    </r>
    <r>
      <rPr>
        <sz val="11"/>
        <color rgb="FF000000"/>
        <rFont val="Calibri"/>
      </rPr>
      <t xml:space="preserve">
</t>
    </r>
    <r>
      <rPr>
        <sz val="11"/>
        <color rgb="FF000000"/>
        <rFont val="Calibri"/>
      </rPr>
      <t>/usr/lib/systemd/system/vami-lighttp.service</t>
    </r>
    <r>
      <rPr>
        <sz val="11"/>
        <color rgb="FF000000"/>
        <rFont val="Calibri"/>
      </rPr>
      <t xml:space="preserve">
</t>
    </r>
    <r>
      <rPr>
        <sz val="11"/>
        <color rgb="FF000000"/>
        <rFont val="Calibri"/>
      </rPr>
      <t>Under the "[Service]" section, remove the line that beings with "User=".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</si>
  <si>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An attacker has at least two reasons to stop a web server. The first is to cause a denial of service, and the second is to put in place changes the attacker made to the web server configuration. Therefore, only administrators should ever be able to stop VAMI.</t>
    </r>
    <r>
      <rPr>
        <sz val="11"/>
        <color rgb="FF000000"/>
        <rFont val="Calibri"/>
      </rPr>
      <t xml:space="preserve">
</t>
    </r>
    <r>
      <rPr>
        <sz val="11"/>
        <color rgb="FF000000"/>
        <rFont val="Calibri"/>
      </rPr>
      <t>The VAMI process is configured out of the box to be owned by root. This configuration must be verified and maintained.</t>
    </r>
  </si>
  <si>
    <r>
      <rPr>
        <sz val="11"/>
        <color rgb="FF000000"/>
        <rFont val="Calibri"/>
      </rPr>
      <t>At the command prompt, run the following command:</t>
    </r>
    <r>
      <rPr>
        <sz val="11"/>
        <color rgb="FF000000"/>
        <rFont val="Calibri"/>
      </rPr>
      <t xml:space="preserve">
</t>
    </r>
    <r>
      <rPr>
        <sz val="11"/>
        <color rgb="FF000000"/>
        <rFont val="Calibri"/>
      </rPr>
      <t># ps -f -U root | awk '$0 ~ /vami-lighttpd/ &amp;&amp; $0 !~ /awk/ {print $1}'</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output does not match the expected result, this is a finding.</t>
    </r>
  </si>
  <si>
    <t>V-256668</t>
  </si>
  <si>
    <r>
      <rPr>
        <sz val="11"/>
        <rFont val="Calibri"/>
      </rPr>
      <t>VAMI must implement Transport Layer Security (TLS) 1.2 exclusively.</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</si>
  <si>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Replace all "ssl.use-*" lines with the following:</t>
    </r>
    <r>
      <rPr>
        <sz val="11"/>
        <color rgb="FF000000"/>
        <rFont val="Calibri"/>
      </rPr>
      <t xml:space="preserve">
</t>
    </r>
    <r>
      <rPr>
        <sz val="11"/>
        <color rgb="FF000000"/>
        <rFont val="Calibri"/>
      </rPr>
      <t>ssl.use-sslv2="disable"</t>
    </r>
    <r>
      <rPr>
        <sz val="11"/>
        <color rgb="FF000000"/>
        <rFont val="Calibri"/>
      </rPr>
      <t xml:space="preserve">
</t>
    </r>
    <r>
      <rPr>
        <sz val="11"/>
        <color rgb="FF000000"/>
        <rFont val="Calibri"/>
      </rPr>
      <t>ssl.use-sslv3="disable"</t>
    </r>
    <r>
      <rPr>
        <sz val="11"/>
        <color rgb="FF000000"/>
        <rFont val="Calibri"/>
      </rPr>
      <t xml:space="preserve">
</t>
    </r>
    <r>
      <rPr>
        <sz val="11"/>
        <color rgb="FF000000"/>
        <rFont val="Calibri"/>
      </rPr>
      <t>ssl.use-tlsv10="disable"</t>
    </r>
    <r>
      <rPr>
        <sz val="11"/>
        <color rgb="FF000000"/>
        <rFont val="Calibri"/>
      </rPr>
      <t xml:space="preserve">
</t>
    </r>
    <r>
      <rPr>
        <sz val="11"/>
        <color rgb="FF000000"/>
        <rFont val="Calibri"/>
      </rPr>
      <t>ssl.use-tlsv11="disable"</t>
    </r>
    <r>
      <rPr>
        <sz val="11"/>
        <color rgb="FF000000"/>
        <rFont val="Calibri"/>
      </rPr>
      <t xml:space="preserve">
</t>
    </r>
    <r>
      <rPr>
        <sz val="11"/>
        <color rgb="FF000000"/>
        <rFont val="Calibri"/>
      </rPr>
      <t>ssl.use-tlsv12="enable"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</si>
  <si>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TLS is a required transmission protocol for a web server hosting controlled information. The use of TLS provides confidentiality of data in transit between the web server and client. FIPS 140-2 approved TLS versions must be enabled, and non-FIPS-approved Secure Sockets Layer (SSL) versions must be disabled.</t>
    </r>
    <r>
      <rPr>
        <sz val="11"/>
        <color rgb="FF000000"/>
        <rFont val="Calibri"/>
      </rPr>
      <t xml:space="preserve">
</t>
    </r>
    <r>
      <rPr>
        <sz val="11"/>
        <color rgb="FF000000"/>
        <rFont val="Calibri"/>
      </rPr>
      <t>VAMI comes configured to use only TLS 1.2. This configuration must be verified and maintained.</t>
    </r>
    <r>
      <rPr>
        <sz val="11"/>
        <color rgb="FF000000"/>
        <rFont val="Calibri"/>
      </rPr>
      <t xml:space="preserve">
</t>
    </r>
    <r>
      <rPr>
        <sz val="11"/>
        <color rgb="FF000000"/>
        <rFont val="Calibri"/>
      </rPr>
      <t>Satisfies: SRG-APP-000439-WSR-000156, SRG-APP-000442-WSR-000182</t>
    </r>
  </si>
  <si>
    <r>
      <rPr>
        <sz val="11"/>
        <color rgb="FF000000"/>
        <rFont val="Calibri"/>
      </rPr>
      <t xml:space="preserve">At the command prompt, run the following command:    </t>
    </r>
    <r>
      <rPr>
        <sz val="11"/>
        <color rgb="FF000000"/>
        <rFont val="Calibri"/>
      </rPr>
      <t xml:space="preserve">
</t>
    </r>
    <r>
      <rPr>
        <sz val="11"/>
        <color rgb="FF000000"/>
        <rFont val="Calibri"/>
      </rPr>
      <t># /opt/vmware/sbin/vami-lighttpd -p -f /opt/vmware/etc/lighttpd/lighttpd.conf 2&gt;/dev/null|grep "ssl.use"|sed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ssl.use-sslv2="disable"</t>
    </r>
    <r>
      <rPr>
        <sz val="11"/>
        <color rgb="FF000000"/>
        <rFont val="Calibri"/>
      </rPr>
      <t xml:space="preserve">
</t>
    </r>
    <r>
      <rPr>
        <sz val="11"/>
        <color rgb="FF000000"/>
        <rFont val="Calibri"/>
      </rPr>
      <t>ssl.use-sslv3="disable"</t>
    </r>
    <r>
      <rPr>
        <sz val="11"/>
        <color rgb="FF000000"/>
        <rFont val="Calibri"/>
      </rPr>
      <t xml:space="preserve">
</t>
    </r>
    <r>
      <rPr>
        <sz val="11"/>
        <color rgb="FF000000"/>
        <rFont val="Calibri"/>
      </rPr>
      <t>ssl.use-tlsv10="disable"</t>
    </r>
    <r>
      <rPr>
        <sz val="11"/>
        <color rgb="FF000000"/>
        <rFont val="Calibri"/>
      </rPr>
      <t xml:space="preserve">
</t>
    </r>
    <r>
      <rPr>
        <sz val="11"/>
        <color rgb="FF000000"/>
        <rFont val="Calibri"/>
      </rPr>
      <t>ssl.use-tlsv11="disable"</t>
    </r>
    <r>
      <rPr>
        <sz val="11"/>
        <color rgb="FF000000"/>
        <rFont val="Calibri"/>
      </rPr>
      <t xml:space="preserve">
</t>
    </r>
    <r>
      <rPr>
        <sz val="11"/>
        <color rgb="FF000000"/>
        <rFont val="Calibri"/>
      </rPr>
      <t>ssl.use-tlsv12="enable"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</si>
  <si>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V-256669</t>
  </si>
  <si>
    <r>
      <rPr>
        <sz val="11"/>
        <rFont val="Calibri"/>
      </rPr>
      <t>VAMI must force clients to select the most secure cipher.</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</si>
  <si>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Add or reconfigure the following setting:</t>
    </r>
    <r>
      <rPr>
        <sz val="11"/>
        <color rgb="FF000000"/>
        <rFont val="Calibri"/>
      </rPr>
      <t xml:space="preserve">
</t>
    </r>
    <r>
      <rPr>
        <sz val="11"/>
        <color rgb="FF000000"/>
        <rFont val="Calibri"/>
      </rPr>
      <t>ssl.honor-cipher-order = "enable"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</si>
  <si>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During a Transport Layer Security  (TLS) session negotiation, when choosing a cipher during a handshake, normally the client's preference is used. This is potentially problematic as a malicious, dated, or poorly configured client could select the most insecure cipher offered by the server, even if it supports stronger ones.</t>
    </r>
    <r>
      <rPr>
        <sz val="11"/>
        <color rgb="FF000000"/>
        <rFont val="Calibri"/>
      </rPr>
      <t xml:space="preserve">
</t>
    </r>
    <r>
      <rPr>
        <sz val="11"/>
        <color rgb="FF000000"/>
        <rFont val="Calibri"/>
      </rPr>
      <t>If "ssl.honor-cipher-order" is enabled, the "ssl.cipher-list" setting will be treated as an ordered list of cipher values from most preferred to least, left to right.</t>
    </r>
  </si>
  <si>
    <r>
      <rPr>
        <sz val="11"/>
        <color rgb="FF000000"/>
        <rFont val="Calibri"/>
      </rPr>
      <t xml:space="preserve">At the command prompt, run the following command: </t>
    </r>
    <r>
      <rPr>
        <sz val="11"/>
        <color rgb="FF000000"/>
        <rFont val="Calibri"/>
      </rPr>
      <t xml:space="preserve">
</t>
    </r>
    <r>
      <rPr>
        <sz val="11"/>
        <color rgb="FF000000"/>
        <rFont val="Calibri"/>
      </rPr>
      <t># /opt/vmware/sbin/vami-lighttpd -p -f /opt/vmware/etc/lighttpd/lighttpd.conf 2&gt;/dev/null|grep "ssl\.honor-cipher-order"|sed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ssl.honor-cipher-order = "enable"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</si>
  <si>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V-256670</t>
  </si>
  <si>
    <r>
      <rPr>
        <sz val="11"/>
        <rFont val="Calibri"/>
      </rPr>
      <t>VAMI must disable client-initiated Transport Layer Security (TLS) renegotiation.</t>
    </r>
  </si>
  <si>
    <r>
      <rPr>
        <sz val="11"/>
        <color rgb="FF000000"/>
        <rFont val="Calibri"/>
      </rPr>
      <t>Navigate to and open:</t>
    </r>
    <r>
      <rPr>
        <sz val="11"/>
        <color rgb="FF000000"/>
        <rFont val="Calibri"/>
      </rPr>
      <t xml:space="preserve">
</t>
    </r>
    <r>
      <rPr>
        <sz val="11"/>
        <color rgb="FF000000"/>
        <rFont val="Calibri"/>
      </rPr>
      <t>/opt/vmware/etc/lighttpd/lighttpd.conf</t>
    </r>
    <r>
      <rPr>
        <sz val="11"/>
        <color rgb="FF000000"/>
        <rFont val="Calibri"/>
      </rPr>
      <t xml:space="preserve">
</t>
    </r>
    <r>
      <rPr>
        <sz val="11"/>
        <color rgb="FF000000"/>
        <rFont val="Calibri"/>
      </rPr>
      <t>Remove any setting for "ssl.disable-client-renegotiation".</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</si>
  <si>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All versions of the Secure Sockets Layer (SSL) and TLS protocols (up to and including TLS 1.2) are vulnerable to a man-in-the-middle attack (CVE-2009-3555) during a renegotiation. This vulnerability allows an attacker to "prefix" a chosen plaintext to the HTTP request as seen by the web server. The protocols have since been amended by RFC 5746, but the fix must be supported by both client and server to be effective.</t>
    </r>
    <r>
      <rPr>
        <sz val="11"/>
        <color rgb="FF000000"/>
        <rFont val="Calibri"/>
      </rPr>
      <t xml:space="preserve">
</t>
    </r>
    <r>
      <rPr>
        <sz val="11"/>
        <color rgb="FF000000"/>
        <rFont val="Calibri"/>
      </rPr>
      <t>While Lighttpd and the underlying OpenSSL libraries are no longer vulnerable, steps must be taken to account for older clients that do not support RFC 5746. To this end, Lighttpd disables client-initiated renegotiation entirely by default. This configuration must be validated and maintained.</t>
    </r>
  </si>
  <si>
    <r>
      <rPr>
        <sz val="11"/>
        <color rgb="FF000000"/>
        <rFont val="Calibri"/>
      </rPr>
      <t xml:space="preserve">At the command prompt, run the following command: </t>
    </r>
    <r>
      <rPr>
        <sz val="11"/>
        <color rgb="FF000000"/>
        <rFont val="Calibri"/>
      </rPr>
      <t xml:space="preserve">
</t>
    </r>
    <r>
      <rPr>
        <sz val="11"/>
        <color rgb="FF000000"/>
        <rFont val="Calibri"/>
      </rPr>
      <t># /opt/vmware/sbin/vami-lighttpd -p -f /opt/vmware/etc/lighttpd/lighttpd.conf 2&gt;/dev/null|grep "ssl\.disable-client-renegotiation"|sed 's: ::g'</t>
    </r>
    <r>
      <rPr>
        <sz val="11"/>
        <color rgb="FF000000"/>
        <rFont val="Calibri"/>
      </rPr>
      <t xml:space="preserve">
</t>
    </r>
    <r>
      <rPr>
        <sz val="11"/>
        <color rgb="FF000000"/>
        <rFont val="Calibri"/>
      </rPr>
      <t>If no line is returned, this is not a finding.</t>
    </r>
    <r>
      <rPr>
        <sz val="11"/>
        <color rgb="FF000000"/>
        <rFont val="Calibri"/>
      </rPr>
      <t xml:space="preserve">
</t>
    </r>
    <r>
      <rPr>
        <sz val="11"/>
        <color rgb="FF000000"/>
        <rFont val="Calibri"/>
      </rPr>
      <t>If "ssl.disable-client-renegotiation" is set to "disabled",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</si>
  <si>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V-256671</t>
  </si>
  <si>
    <r>
      <rPr>
        <sz val="11"/>
        <rFont val="Calibri"/>
      </rPr>
      <t>VAMI must be configured to hide the server type and version in client responses.</t>
    </r>
  </si>
  <si>
    <r>
      <rPr>
        <sz val="11"/>
        <color rgb="FF000000"/>
        <rFont val="Calibri"/>
      </rPr>
      <t>Navigate to and open:</t>
    </r>
    <r>
      <rPr>
        <sz val="11"/>
        <color rgb="FF000000"/>
        <rFont val="Calibri"/>
      </rPr>
      <t xml:space="preserve">
</t>
    </r>
    <r>
      <rPr>
        <sz val="11"/>
        <color rgb="FF000000"/>
        <rFont val="Calibri"/>
      </rPr>
      <t>/etc/applmgmt/appliance/lighttpd.conf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server.tag = "vami"</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</si>
  <si>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VAMI must be configured to hide the server version at all times.</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</si>
  <si>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"server.tag"|sed 's: ::g'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server.tag="vami"</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</si>
  <si>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V-256672</t>
  </si>
  <si>
    <r>
      <rPr>
        <sz val="11"/>
        <rFont val="Calibri"/>
      </rPr>
      <t>VAMI must enable FIPS mode.</t>
    </r>
  </si>
  <si>
    <r>
      <rPr>
        <sz val="11"/>
        <color rgb="FF000000"/>
        <rFont val="Calibri"/>
      </rPr>
      <t>Navigate to and open:</t>
    </r>
    <r>
      <rPr>
        <sz val="11"/>
        <color rgb="FF000000"/>
        <rFont val="Calibri"/>
      </rPr>
      <t xml:space="preserve">
</t>
    </r>
    <r>
      <rPr>
        <sz val="11"/>
        <color rgb="FF000000"/>
        <rFont val="Calibri"/>
      </rPr>
      <t xml:space="preserve">/opt/vmware/etc/lighttpd/lighttpd.conf  </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server.fips-mode = "enable"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applmgmt</t>
    </r>
  </si>
  <si>
    <r>
      <rPr>
        <sz val="11"/>
        <color rgb="FF000000"/>
        <rFont val="Calibri"/>
      </rPr>
      <t>Encryption is only as good as the encryption modules used. Unapproved cryptographic module algorithms cannot be verified and cannot be relied on to provide confidentiality or integrity, and DOD data may be compromised due to weak algorithms. FIPS 140-2 is the current standard for validating cryptographic modules.</t>
    </r>
  </si>
  <si>
    <r>
      <rPr>
        <sz val="11"/>
        <color rgb="FF000000"/>
        <rFont val="Calibri"/>
      </rPr>
      <t>At the command prompt, run the following command:</t>
    </r>
    <r>
      <rPr>
        <sz val="11"/>
        <color rgb="FF000000"/>
        <rFont val="Calibri"/>
      </rPr>
      <t xml:space="preserve">
</t>
    </r>
    <r>
      <rPr>
        <sz val="11"/>
        <color rgb="FF000000"/>
        <rFont val="Calibri"/>
      </rPr>
      <t># /opt/vmware/sbin/vami-lighttpd -p -f /opt/vmware/etc/lighttpd/lighttpd.conf 2&gt;/dev/null|grep "server.fips-mode"|sed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server.fips-mode                  = "enable"</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command must be run from a bash shell and not from a shell generated by the "appliance shell". Use the "chsh" command to change the shell for the account to "/bin/bash". Refer to KB Article 2100508 for more details:</t>
    </r>
    <r>
      <rPr>
        <sz val="11"/>
        <color rgb="FF000000"/>
        <rFont val="Calibri"/>
      </rPr>
      <t xml:space="preserve">
</t>
    </r>
    <r>
      <rPr>
        <sz val="11"/>
        <color rgb="FF000000"/>
        <rFont val="Calibri"/>
      </rPr>
      <t>https://kb.vmware.com/s/article/2100508</t>
    </r>
  </si>
  <si>
    <t>V-256673</t>
  </si>
  <si>
    <r>
      <rPr>
        <sz val="11"/>
        <rFont val="Calibri"/>
      </rPr>
      <t>ESX Agent Manager must limit the amount of time that each Transmission Control Protocol (TCP) connection is kept alive.</t>
    </r>
  </si>
  <si>
    <t>vCenter Appliance EAM</t>
  </si>
  <si>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</si>
  <si>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'/Server/Service/Connector/@connectionTimeout'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If the output does not match the expected result, this is a finding.</t>
    </r>
  </si>
  <si>
    <t>V-256674</t>
  </si>
  <si>
    <r>
      <rPr>
        <sz val="11"/>
        <rFont val="Calibri"/>
      </rPr>
      <t>ESX Agent Manager must limit the number of concurrent connections permitted.</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</si>
  <si>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&lt;Executor&gt; mode with the name of "tomcatThreadPool" and configure with the value 'maxThreads="300"'.</t>
    </r>
    <r>
      <rPr>
        <sz val="11"/>
        <color rgb="FF000000"/>
        <rFont val="Calibri"/>
      </rPr>
      <t xml:space="preserve">
</t>
    </r>
    <r>
      <rPr>
        <sz val="11"/>
        <color rgb="FF000000"/>
        <rFont val="Calibri"/>
      </rPr>
      <t>Note: The &lt;Executor&gt; node should be configured as follows:</t>
    </r>
    <r>
      <rPr>
        <sz val="11"/>
        <color rgb="FF000000"/>
        <rFont val="Calibri"/>
      </rPr>
      <t xml:space="preserve">
</t>
    </r>
    <r>
      <rPr>
        <sz val="11"/>
        <color rgb="FF000000"/>
        <rFont val="Calibri"/>
      </rPr>
      <t>&lt;Executor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</si>
  <si>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--xpath '/Server/Service/Executor[@name="tomcatThreadPool"]/@maxThreads'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</si>
  <si>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V-256675</t>
  </si>
  <si>
    <r>
      <rPr>
        <sz val="11"/>
        <rFont val="Calibri"/>
      </rPr>
      <t>ESX Agent Manager must limit the maximum size of a POST request.</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</si>
  <si>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Remove any configuration for "maxPostSize" from the &lt;Connector&gt; node.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</si>
  <si>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"maxPostSize" value is the maximum size in bytes of the POST that will be handled by the container FORM URL parameter parsing. Limit its size to reduce exposure to a denial-of-service attack. If "maxPostSize" is not set, the default value of 2097152 (2MB) is used. ESX Agent Manager is configured in its shipping state to not set a value for "maxPostSize".</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</si>
  <si>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'/Server/Service/Connector/@maxPostSize'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</si>
  <si>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V-256676</t>
  </si>
  <si>
    <r>
      <rPr>
        <sz val="11"/>
        <rFont val="Calibri"/>
      </rPr>
      <t>ESX Agent Manager must protect cookies from cross-site scripting (XSS).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</si>
  <si>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 xml:space="preserve">    &lt;session-config&gt;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&lt;/session-config&gt;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</si>
  <si>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Cookies are a common way to save session state over the HTTP(S) protocol. If attackers can compromise session data stored in a cookie, they are better able to launch an attack against the server and its applications. When a cookie is tagged with the "HttpOnly" flag, it tells the browser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SRG-APP-000223-WSR-000011, SRG-APP-000439-WSR-000154, SRG-APP-000439-WSR-000155</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</si>
  <si>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</si>
  <si>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V-256677</t>
  </si>
  <si>
    <r>
      <rPr>
        <sz val="11"/>
        <rFont val="Calibri"/>
      </rPr>
      <t>ESX Agent Manager must record user access in a format that enables monitoring of remote access.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</si>
  <si>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pattern="%h %{X-Forwarded-For}i %l %u %t [%I] &amp;quot;%r&amp;quot; %s %b [Processing time %D msec] &amp;quot;%{User-Agent}i&amp;quot;"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</si>
  <si>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SRG-APP-000092-WSR-000055, SRG-APP-000093-WSR-000053, SRG-APP-000095-WSR-000056, SRG-APP-000096-WSR-000057, SRG-APP-000097-WSR-000058, SRG-APP-000098-WSR-000059, SRG-APP-000098-WSR-000060, SRG-APP-000099-WSR-000061, SRG-APP-000100-WSR-000064, SRG-APP-000375-WSR-000171, SRG-APP-000374-WSR-000172</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</si>
  <si>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[%I] &amp;quot;%r&amp;quot; %s %b [Processing time %D msec] &amp;quot;%{User-Agent}i&amp;quot;"</t>
    </r>
    <r>
      <rPr>
        <sz val="11"/>
        <color rgb="FF000000"/>
        <rFont val="Calibri"/>
      </rPr>
      <t xml:space="preserve">
</t>
    </r>
    <r>
      <rPr>
        <sz val="11"/>
        <color rgb="FF000000"/>
        <rFont val="Calibri"/>
      </rPr>
      <t>If the output does not match the expected result, this is a finding.</t>
    </r>
  </si>
  <si>
    <t>V-256678</t>
  </si>
  <si>
    <r>
      <rPr>
        <sz val="11"/>
        <rFont val="Calibri"/>
      </rPr>
      <t>ESX Agent Manager must generate log records for system startup and shutdown.</t>
    </r>
  </si>
  <si>
    <r>
      <rPr>
        <sz val="11"/>
        <color rgb="FF000000"/>
        <rFont val="Calibri"/>
      </rPr>
      <t>Navigate to and open:</t>
    </r>
    <r>
      <rPr>
        <sz val="11"/>
        <color rgb="FF000000"/>
        <rFont val="Calibri"/>
      </rPr>
      <t xml:space="preserve">
</t>
    </r>
    <r>
      <rPr>
        <sz val="11"/>
        <color rgb="FF000000"/>
        <rFont val="Calibri"/>
      </rPr>
      <t>/etc/vmware/vmware-vmon/svcCfgfiles/eam.json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"%VMWARE_LOG_DIR%/vmware/eam/jvm.log",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</si>
  <si>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as late as possible when a service is stopped. Many forms of suspicious actions can be detected by analyzing logs for unexpected service starts and stops. Also, by starting to log immediately after a service starts, it becomes more difficult for suspicious activity to go unlogged.</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</si>
  <si>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/etc/vmware/vmware-vmon/svcCfgfiles/eam.json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 "%VMWARE_LOG_DIR%/vmware/eam/jvm.log",</t>
    </r>
    <r>
      <rPr>
        <sz val="11"/>
        <color rgb="FF000000"/>
        <rFont val="Calibri"/>
      </rPr>
      <t xml:space="preserve">
</t>
    </r>
    <r>
      <rPr>
        <sz val="11"/>
        <color rgb="FF000000"/>
        <rFont val="Calibri"/>
      </rPr>
      <t>If no log file is specified for the "StreamRedirectFile" setting, this is a finding.</t>
    </r>
  </si>
  <si>
    <t>V-256679</t>
  </si>
  <si>
    <r>
      <rPr>
        <sz val="11"/>
        <rFont val="Calibri"/>
      </rPr>
      <t>ESX Agent Manager log files must only be modifiable by privileged users.</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</si>
  <si>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eam:users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</si>
  <si>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One of the first steps an attacker will take is the modification or deletion of log records to cover tracks and prolong discovery. The web server must protect the log data from unauthorized modification. ESX Agent Manager restricts all modification of log files by default, but this configuration must be verified.</t>
    </r>
    <r>
      <rPr>
        <sz val="11"/>
        <color rgb="FF000000"/>
        <rFont val="Calibri"/>
      </rPr>
      <t xml:space="preserve">
</t>
    </r>
    <r>
      <rPr>
        <sz val="11"/>
        <color rgb="FF000000"/>
        <rFont val="Calibri"/>
      </rPr>
      <t>Satisfies: SRG-APP-000119-WSR-000069, SRG-APP-000120-WSR-000070</t>
    </r>
  </si>
  <si>
    <r>
      <rPr>
        <sz val="11"/>
        <color rgb="FF000000"/>
        <rFont val="Calibri"/>
      </rPr>
      <t>At the command prompt, run the following command:</t>
    </r>
    <r>
      <rPr>
        <sz val="11"/>
        <color rgb="FF000000"/>
        <rFont val="Calibri"/>
      </rPr>
      <t xml:space="preserve">
</t>
    </r>
    <r>
      <rPr>
        <sz val="11"/>
        <color rgb="FF000000"/>
        <rFont val="Calibri"/>
      </rPr>
      <t># find /var/log/vmware/eam/web/ -xdev -type f -a '(' -perm -o+w -o -not -user eam -o -not -group users ')' -exec ls -ld {} \;</t>
    </r>
    <r>
      <rPr>
        <sz val="11"/>
        <color rgb="FF000000"/>
        <rFont val="Calibri"/>
      </rPr>
      <t xml:space="preserve">
</t>
    </r>
    <r>
      <rPr>
        <sz val="11"/>
        <color rgb="FF000000"/>
        <rFont val="Calibri"/>
      </rPr>
      <t>If any files are returned, this is a finding.</t>
    </r>
  </si>
  <si>
    <t>V-256680</t>
  </si>
  <si>
    <r>
      <rPr>
        <sz val="11"/>
        <rFont val="Calibri"/>
      </rPr>
      <t>ESX Agent Manager application files must be verified for their integrity.</t>
    </r>
  </si>
  <si>
    <r>
      <rPr>
        <sz val="11"/>
        <color rgb="FF000000"/>
        <rFont val="Calibri"/>
      </rPr>
      <t>Reinstall the vCenter Server Appliance (VCSA) or roll back to a backup. Modifying the EAM installation files manually is not supported by VMware.</t>
    </r>
  </si>
  <si>
    <r>
      <rPr>
        <sz val="11"/>
        <color rgb="FF000000"/>
        <rFont val="Calibri"/>
      </rPr>
      <t>Verifying that ESX Agent Manager application code is unchanged from its shipping state is essential for file validation and nonrepudiation of the ESX Agent Manager. There is no reason the MD5 hash of the RPM original files should be changed after installation, excluding configuration files.</t>
    </r>
    <r>
      <rPr>
        <sz val="11"/>
        <color rgb="FF000000"/>
        <rFont val="Calibri"/>
      </rPr>
      <t xml:space="preserve">
</t>
    </r>
    <r>
      <rPr>
        <sz val="11"/>
        <color rgb="FF000000"/>
        <rFont val="Calibri"/>
      </rPr>
      <t>Satisfies: SRG-APP-000131-WSR-000051, SRG-APP-000357-WSR-000150</t>
    </r>
  </si>
  <si>
    <r>
      <rPr>
        <sz val="11"/>
        <color rgb="FF000000"/>
        <rFont val="Calibri"/>
      </rPr>
      <t>At the command prompt, run the following command:</t>
    </r>
    <r>
      <rPr>
        <sz val="11"/>
        <color rgb="FF000000"/>
        <rFont val="Calibri"/>
      </rPr>
      <t xml:space="preserve">
</t>
    </r>
    <r>
      <rPr>
        <sz val="11"/>
        <color rgb="FF000000"/>
        <rFont val="Calibri"/>
      </rPr>
      <t># rpm -V vmware-eam|grep "^..5......" | grep -v 'c /' | grep -v -E ".installer|.properties|.xml"</t>
    </r>
    <r>
      <rPr>
        <sz val="11"/>
        <color rgb="FF000000"/>
        <rFont val="Calibri"/>
      </rPr>
      <t xml:space="preserve">
</t>
    </r>
    <r>
      <rPr>
        <sz val="11"/>
        <color rgb="FF000000"/>
        <rFont val="Calibri"/>
      </rPr>
      <t>If there is any output, this is a finding.</t>
    </r>
  </si>
  <si>
    <t>V-256681</t>
  </si>
  <si>
    <r>
      <rPr>
        <sz val="11"/>
        <rFont val="Calibri"/>
      </rPr>
      <t>ESX Agent Manager must only run one webapp.</t>
    </r>
  </si>
  <si>
    <r>
      <rPr>
        <sz val="11"/>
        <color rgb="FF000000"/>
        <rFont val="Calibri"/>
      </rPr>
      <t>For each unexpected directory returned in the check, run the following command:</t>
    </r>
    <r>
      <rPr>
        <sz val="11"/>
        <color rgb="FF000000"/>
        <rFont val="Calibri"/>
      </rPr>
      <t xml:space="preserve">
</t>
    </r>
    <r>
      <rPr>
        <sz val="11"/>
        <color rgb="FF000000"/>
        <rFont val="Calibri"/>
      </rPr>
      <t># rm /usr/lib/vmware-eam/web/webapps/&lt;NAME&gt;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</si>
  <si>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VMware ships ESX Agent Managers on the vCenter Server Appliance (VCSA) with one webapp. Any other path is potentially malicious and must be removed.</t>
    </r>
    <r>
      <rPr>
        <sz val="11"/>
        <color rgb="FF000000"/>
        <rFont val="Calibri"/>
      </rPr>
      <t xml:space="preserve">
</t>
    </r>
    <r>
      <rPr>
        <sz val="11"/>
        <color rgb="FF000000"/>
        <rFont val="Calibri"/>
      </rPr>
      <t>Satisfies: SRG-APP-000131-WSR-000073, SRG-APP-000141-WSR-000075</t>
    </r>
  </si>
  <si>
    <r>
      <rPr>
        <sz val="11"/>
        <color rgb="FF000000"/>
        <rFont val="Calibri"/>
      </rPr>
      <t>At the command prompt, run the following command:</t>
    </r>
    <r>
      <rPr>
        <sz val="11"/>
        <color rgb="FF000000"/>
        <rFont val="Calibri"/>
      </rPr>
      <t xml:space="preserve">
</t>
    </r>
    <r>
      <rPr>
        <sz val="11"/>
        <color rgb="FF000000"/>
        <rFont val="Calibri"/>
      </rPr>
      <t># ls -A /usr/lib/vmware-eam/web/webapps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eam</t>
    </r>
    <r>
      <rPr>
        <sz val="11"/>
        <color rgb="FF000000"/>
        <rFont val="Calibri"/>
      </rPr>
      <t xml:space="preserve">
</t>
    </r>
    <r>
      <rPr>
        <sz val="11"/>
        <color rgb="FF000000"/>
        <rFont val="Calibri"/>
      </rPr>
      <t>If the output does not match the expected result, this is a finding.</t>
    </r>
  </si>
  <si>
    <t>V-256682</t>
  </si>
  <si>
    <r>
      <rPr>
        <sz val="11"/>
        <rFont val="Calibri"/>
      </rPr>
      <t>ESX Agent Manager must not be configured with unsupported realms.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</si>
  <si>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Remove the &lt;Realm&gt; node returned in the check.</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</si>
  <si>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ESX Agent Manager performs authentication at the application level and not through Tomcat. To eliminate unnecessary features and ensure ESX Agent Manager remains in its shipping state, the lack of a "UserDatabaseRealm" configuration must be confirmed.</t>
    </r>
  </si>
  <si>
    <r>
      <rPr>
        <sz val="11"/>
        <color rgb="FF000000"/>
        <rFont val="Calibri"/>
      </rPr>
      <t>At the command prompt, run the following command:</t>
    </r>
    <r>
      <rPr>
        <sz val="11"/>
        <color rgb="FF000000"/>
        <rFont val="Calibri"/>
      </rPr>
      <t xml:space="preserve">
</t>
    </r>
    <r>
      <rPr>
        <sz val="11"/>
        <color rgb="FF000000"/>
        <rFont val="Calibri"/>
      </rPr>
      <t># grep UserDatabaseRealm /usr/lib/vmware-eam/web/conf/server.xml</t>
    </r>
    <r>
      <rPr>
        <sz val="11"/>
        <color rgb="FF000000"/>
        <rFont val="Calibri"/>
      </rPr>
      <t xml:space="preserve">
</t>
    </r>
    <r>
      <rPr>
        <sz val="11"/>
        <color rgb="FF000000"/>
        <rFont val="Calibri"/>
      </rPr>
      <t>If the command produces any output, this is a finding.</t>
    </r>
  </si>
  <si>
    <t>V-256683</t>
  </si>
  <si>
    <r>
      <rPr>
        <sz val="11"/>
        <rFont val="Calibri"/>
      </rPr>
      <t>ESX Agent Manager must be configured to limit access to internal packages.</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</si>
  <si>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Ensure the "package.access" line is configured as follows:</t>
    </r>
    <r>
      <rPr>
        <sz val="11"/>
        <color rgb="FF000000"/>
        <rFont val="Calibri"/>
      </rPr>
      <t xml:space="preserve">
</t>
    </r>
    <r>
      <rPr>
        <sz val="11"/>
        <color rgb="FF000000"/>
        <rFont val="Calibri"/>
      </rPr>
      <t>package.access=\</t>
    </r>
    <r>
      <rPr>
        <sz val="11"/>
        <color rgb="FF000000"/>
        <rFont val="Calibri"/>
      </rPr>
      <t xml:space="preserve">
</t>
    </r>
    <r>
      <rPr>
        <sz val="11"/>
        <color rgb="FF000000"/>
        <rFont val="Calibri"/>
      </rPr>
      <t>sun.,\</t>
    </r>
    <r>
      <rPr>
        <sz val="11"/>
        <color rgb="FF000000"/>
        <rFont val="Calibri"/>
      </rPr>
      <t xml:space="preserve">
</t>
    </r>
    <r>
      <rPr>
        <sz val="11"/>
        <color rgb="FF000000"/>
        <rFont val="Calibri"/>
      </rPr>
      <t>org.apache.catalina.,\</t>
    </r>
    <r>
      <rPr>
        <sz val="11"/>
        <color rgb="FF000000"/>
        <rFont val="Calibri"/>
      </rPr>
      <t xml:space="preserve">
</t>
    </r>
    <r>
      <rPr>
        <sz val="11"/>
        <color rgb="FF000000"/>
        <rFont val="Calibri"/>
      </rPr>
      <t>org.apache.coyote.,\</t>
    </r>
    <r>
      <rPr>
        <sz val="11"/>
        <color rgb="FF000000"/>
        <rFont val="Calibri"/>
      </rPr>
      <t xml:space="preserve">
</t>
    </r>
    <r>
      <rPr>
        <sz val="11"/>
        <color rgb="FF000000"/>
        <rFont val="Calibri"/>
      </rPr>
      <t>org.apache.tomcat.,\</t>
    </r>
    <r>
      <rPr>
        <sz val="11"/>
        <color rgb="FF000000"/>
        <rFont val="Calibri"/>
      </rPr>
      <t xml:space="preserve">
</t>
    </r>
    <r>
      <rPr>
        <sz val="11"/>
        <color rgb="FF000000"/>
        <rFont val="Calibri"/>
      </rPr>
      <t>org.apache.jasper.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</si>
  <si>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"package.access" entry in the "catalina.properties" file implements access control at the package level. When properly configured, a Security Exception will be reported if an errant or malicious webapp attempts to access the listed internal classes directly or if a new class is defined under the protected packages.</t>
    </r>
    <r>
      <rPr>
        <sz val="11"/>
        <color rgb="FF000000"/>
        <rFont val="Calibri"/>
      </rPr>
      <t xml:space="preserve">
</t>
    </r>
    <r>
      <rPr>
        <sz val="11"/>
        <color rgb="FF000000"/>
        <rFont val="Calibri"/>
      </rPr>
      <t>The ESX Agent Manager comes preconfigured with the appropriate packages defined in "package.access", and this configuration must be maintained.</t>
    </r>
  </si>
  <si>
    <r>
      <rPr>
        <sz val="11"/>
        <color rgb="FF000000"/>
        <rFont val="Calibri"/>
      </rPr>
      <t>At the command prompt, run the following command:</t>
    </r>
    <r>
      <rPr>
        <sz val="11"/>
        <color rgb="FF000000"/>
        <rFont val="Calibri"/>
      </rPr>
      <t xml:space="preserve">
</t>
    </r>
    <r>
      <rPr>
        <sz val="11"/>
        <color rgb="FF000000"/>
        <rFont val="Calibri"/>
      </rPr>
      <t># grep "package.access" -A 5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t>
    </r>
    <r>
      <rPr>
        <sz val="11"/>
        <color rgb="FF000000"/>
        <rFont val="Calibri"/>
      </rPr>
      <t xml:space="preserve">
</t>
    </r>
    <r>
      <rPr>
        <sz val="11"/>
        <color rgb="FF000000"/>
        <rFont val="Calibri"/>
      </rPr>
      <t>sun.,\</t>
    </r>
    <r>
      <rPr>
        <sz val="11"/>
        <color rgb="FF000000"/>
        <rFont val="Calibri"/>
      </rPr>
      <t xml:space="preserve">
</t>
    </r>
    <r>
      <rPr>
        <sz val="11"/>
        <color rgb="FF000000"/>
        <rFont val="Calibri"/>
      </rPr>
      <t>org.apache.catalina.,\</t>
    </r>
    <r>
      <rPr>
        <sz val="11"/>
        <color rgb="FF000000"/>
        <rFont val="Calibri"/>
      </rPr>
      <t xml:space="preserve">
</t>
    </r>
    <r>
      <rPr>
        <sz val="11"/>
        <color rgb="FF000000"/>
        <rFont val="Calibri"/>
      </rPr>
      <t>org.apache.coyote.,\</t>
    </r>
    <r>
      <rPr>
        <sz val="11"/>
        <color rgb="FF000000"/>
        <rFont val="Calibri"/>
      </rPr>
      <t xml:space="preserve">
</t>
    </r>
    <r>
      <rPr>
        <sz val="11"/>
        <color rgb="FF000000"/>
        <rFont val="Calibri"/>
      </rPr>
      <t>org.apache.tomcat.,\</t>
    </r>
    <r>
      <rPr>
        <sz val="11"/>
        <color rgb="FF000000"/>
        <rFont val="Calibri"/>
      </rPr>
      <t xml:space="preserve">
</t>
    </r>
    <r>
      <rPr>
        <sz val="11"/>
        <color rgb="FF000000"/>
        <rFont val="Calibri"/>
      </rPr>
      <t>org.apache.jasper.</t>
    </r>
    <r>
      <rPr>
        <sz val="11"/>
        <color rgb="FF000000"/>
        <rFont val="Calibri"/>
      </rPr>
      <t xml:space="preserve">
</t>
    </r>
    <r>
      <rPr>
        <sz val="11"/>
        <color rgb="FF000000"/>
        <rFont val="Calibri"/>
      </rPr>
      <t>If the output of the command does not match the expected result, this is a finding.</t>
    </r>
  </si>
  <si>
    <t>V-256684</t>
  </si>
  <si>
    <r>
      <rPr>
        <sz val="11"/>
        <rFont val="Calibri"/>
      </rPr>
      <t>ESX Agent Manager must have Multipurpose Internet Mail Extensions (MIMEs) that invoke operating system shell programs disabled.</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</si>
  <si>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Remove all of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r>
      <rPr>
        <sz val="11"/>
        <color rgb="FF000000"/>
        <rFont val="Calibri"/>
      </rPr>
      <t xml:space="preserve">
</t>
    </r>
    <r>
      <rPr>
        <sz val="11"/>
        <color rgb="FF000000"/>
        <rFont val="Calibri"/>
      </rPr>
      <t>Note: Delete the entire mime-mapping node for the target mime-type.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&lt;mime-mapping&gt;</t>
    </r>
    <r>
      <rPr>
        <sz val="11"/>
        <color rgb="FF000000"/>
        <rFont val="Calibri"/>
      </rPr>
      <t xml:space="preserve">
</t>
    </r>
    <r>
      <rPr>
        <sz val="11"/>
        <color rgb="FF000000"/>
        <rFont val="Calibri"/>
      </rPr>
      <t xml:space="preserve">    &lt;extension&gt;sh&lt;/extension&gt;</t>
    </r>
    <r>
      <rPr>
        <sz val="11"/>
        <color rgb="FF000000"/>
        <rFont val="Calibri"/>
      </rPr>
      <t xml:space="preserve">
</t>
    </r>
    <r>
      <rPr>
        <sz val="11"/>
        <color rgb="FF000000"/>
        <rFont val="Calibri"/>
      </rPr>
      <t xml:space="preserve">    &lt;mime-type&gt;application/x-sh&lt;/mime-type&gt;</t>
    </r>
    <r>
      <rPr>
        <sz val="11"/>
        <color rgb="FF000000"/>
        <rFont val="Calibri"/>
      </rPr>
      <t xml:space="preserve">
</t>
    </r>
    <r>
      <rPr>
        <sz val="11"/>
        <color rgb="FF000000"/>
        <rFont val="Calibri"/>
      </rPr>
      <t>&lt;/mime-mapping&gt;</t>
    </r>
  </si>
  <si>
    <r>
      <rPr>
        <sz val="11"/>
        <color rgb="FF000000"/>
        <rFont val="Calibri"/>
      </rPr>
      <t>MIME mappings tell ESX Agent Manager what type of program various file types and extensions are and what external utilities or programs are needed to execute the file type. By ensuring various shell script MIME types are not included in "web.xml", the server is protected against malicious users tricking the server into executing shell command files.</t>
    </r>
  </si>
  <si>
    <r>
      <rPr>
        <sz val="11"/>
        <color rgb="FF000000"/>
        <rFont val="Calibri"/>
      </rPr>
      <t>At the command prompt, run the following command:</t>
    </r>
    <r>
      <rPr>
        <sz val="11"/>
        <color rgb="FF000000"/>
        <rFont val="Calibri"/>
      </rPr>
      <t xml:space="preserve">
</t>
    </r>
    <r>
      <rPr>
        <sz val="11"/>
        <color rgb="FF000000"/>
        <rFont val="Calibri"/>
      </rPr>
      <t># grep -En '(x-csh&lt;)|(x-sh&lt;)|(x-shar&lt;)|(x-ksh&lt;)' /usr/lib/vmware-eam/web/webapps/eam/WEB-INF/web.xml</t>
    </r>
    <r>
      <rPr>
        <sz val="11"/>
        <color rgb="FF000000"/>
        <rFont val="Calibri"/>
      </rPr>
      <t xml:space="preserve">
</t>
    </r>
    <r>
      <rPr>
        <sz val="11"/>
        <color rgb="FF000000"/>
        <rFont val="Calibri"/>
      </rPr>
      <t>If the command produces any output, this is a finding.</t>
    </r>
  </si>
  <si>
    <t>V-256685</t>
  </si>
  <si>
    <r>
      <rPr>
        <sz val="11"/>
        <rFont val="Calibri"/>
      </rPr>
      <t>ESX Agent Manager must have mappings set for Java servlet pages.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</si>
  <si>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and locate the mapping for the JSP servlet. It is the &lt;servlet-mapping&gt; node that contains &lt;servlet-name&gt;JspServlet&lt;/servlet-name&gt;.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&lt;servlet-name&gt;JspServlet&lt;/servlet-name&gt;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</si>
  <si>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Because Tomcat is a Java-based web server, the main file extension used is *.jsp. This check ensures the *.jsp file type has been properly mapped to servlets.</t>
    </r>
  </si>
  <si>
    <r>
      <rPr>
        <sz val="11"/>
        <color rgb="FF000000"/>
        <rFont val="Calibri"/>
      </rPr>
      <t xml:space="preserve">At the command prompt, run the following command: </t>
    </r>
    <r>
      <rPr>
        <sz val="11"/>
        <color rgb="FF000000"/>
        <rFont val="Calibri"/>
      </rPr>
      <t xml:space="preserve">
</t>
    </r>
    <r>
      <rPr>
        <sz val="11"/>
        <color rgb="FF000000"/>
        <rFont val="Calibri"/>
      </rPr>
      <t># xmllint --format /usr/lib/vmware-eam/web/webapps/eam/WEB-INF/web.xml | sed 's/xmlns=".*"//g' | xmllint --xpath '/web-app/servlet-mapping/servlet-name[text()="JspServlet"]/parent::servlet-mapping'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&lt;servlet-name&gt;JspServlet&lt;/servlet-name&gt;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If the output of the command does not match the expected result, this is a finding.</t>
    </r>
  </si>
  <si>
    <t>V-256686</t>
  </si>
  <si>
    <r>
      <rPr>
        <sz val="11"/>
        <rFont val="Calibri"/>
      </rPr>
      <t>ESX Agent Manager must not have the Web Distributed Authoring (WebDAV) servlet installed.</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</si>
  <si>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Find the &lt;servlet-name&gt;webdav&lt;/servlet-name&gt; node and remove the entire parent &lt;servlet-mapping&gt; block.</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</si>
  <si>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ESX Agent Manager does not configure WebDAV by default.</t>
    </r>
  </si>
  <si>
    <r>
      <rPr>
        <sz val="11"/>
        <color rgb="FF000000"/>
        <rFont val="Calibri"/>
      </rPr>
      <t xml:space="preserve">At the command prompt, run the following command: </t>
    </r>
    <r>
      <rPr>
        <sz val="11"/>
        <color rgb="FF000000"/>
        <rFont val="Calibri"/>
      </rPr>
      <t xml:space="preserve">
</t>
    </r>
    <r>
      <rPr>
        <sz val="11"/>
        <color rgb="FF000000"/>
        <rFont val="Calibri"/>
      </rPr>
      <t># grep -n 'webdav' /usr/lib/vmware-eam/web/webapps/eam/WEB-INF/web.xml</t>
    </r>
    <r>
      <rPr>
        <sz val="11"/>
        <color rgb="FF000000"/>
        <rFont val="Calibri"/>
      </rPr>
      <t xml:space="preserve">
</t>
    </r>
    <r>
      <rPr>
        <sz val="11"/>
        <color rgb="FF000000"/>
        <rFont val="Calibri"/>
      </rPr>
      <t>If the command produces any output, this is a finding.</t>
    </r>
  </si>
  <si>
    <t>V-256687</t>
  </si>
  <si>
    <r>
      <rPr>
        <sz val="11"/>
        <rFont val="Calibri"/>
      </rPr>
      <t>ESX Agent Manager must be configured with memory leak protection.</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</si>
  <si>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</si>
  <si>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Java Runtime environment can cause a memory leak or lock files under certain conditions. Without memory leak protection, ESX Agent Manager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the hosted application does not consume system resources and cause an unstable environment.</t>
    </r>
  </si>
  <si>
    <r>
      <rPr>
        <sz val="11"/>
        <color rgb="FF000000"/>
        <rFont val="Calibri"/>
      </rPr>
      <t xml:space="preserve">At the command prompt, run the following command: </t>
    </r>
    <r>
      <rPr>
        <sz val="11"/>
        <color rgb="FF000000"/>
        <rFont val="Calibri"/>
      </rPr>
      <t xml:space="preserve">
</t>
    </r>
    <r>
      <rPr>
        <sz val="11"/>
        <color rgb="FF000000"/>
        <rFont val="Calibri"/>
      </rPr>
      <t># grep JreMemoryLeakPreventionListener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</si>
  <si>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V-256688</t>
  </si>
  <si>
    <r>
      <rPr>
        <sz val="11"/>
        <rFont val="Calibri"/>
      </rPr>
      <t>ESX Agent Manager must not have any symbolic links in the web content directory tree.</t>
    </r>
  </si>
  <si>
    <r>
      <rPr>
        <sz val="11"/>
        <color rgb="FF000000"/>
        <rFont val="Calibri"/>
      </rPr>
      <t>At the command prompt, run the following command:</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unlink &lt;file_name&gt;</t>
    </r>
    <r>
      <rPr>
        <sz val="11"/>
        <color rgb="FF000000"/>
        <rFont val="Calibri"/>
      </rPr>
      <t xml:space="preserve">
</t>
    </r>
    <r>
      <rPr>
        <sz val="11"/>
        <color rgb="FF000000"/>
        <rFont val="Calibri"/>
      </rPr>
      <t>Repeat the command for each file that was returned.</t>
    </r>
  </si>
  <si>
    <r>
      <rPr>
        <sz val="11"/>
        <color rgb="FF000000"/>
        <rFont val="Calibri"/>
      </rPr>
      <t>A web server is designed to deliver content and execute scripts or applications at the request of a client or user. Containing user requests to files in the directory tree of the hosted web application and limiting the execution of scripts and applications guarantees the user is not accessing information protected outside the application's realm.</t>
    </r>
    <r>
      <rPr>
        <sz val="11"/>
        <color rgb="FF000000"/>
        <rFont val="Calibri"/>
      </rPr>
      <t xml:space="preserve">
</t>
    </r>
    <r>
      <rPr>
        <sz val="11"/>
        <color rgb="FF000000"/>
        <rFont val="Calibri"/>
      </rPr>
      <t>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</si>
  <si>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run the following command:</t>
    </r>
    <r>
      <rPr>
        <sz val="11"/>
        <color rgb="FF000000"/>
        <rFont val="Calibri"/>
      </rPr>
      <t xml:space="preserve">
</t>
    </r>
    <r>
      <rPr>
        <sz val="11"/>
        <color rgb="FF000000"/>
        <rFont val="Calibri"/>
      </rPr>
      <t># find /usr/lib/vmware-eam/web/webapps/ -type l -ls</t>
    </r>
    <r>
      <rPr>
        <sz val="11"/>
        <color rgb="FF000000"/>
        <rFont val="Calibri"/>
      </rPr>
      <t xml:space="preserve">
</t>
    </r>
    <r>
      <rPr>
        <sz val="11"/>
        <color rgb="FF000000"/>
        <rFont val="Calibri"/>
      </rPr>
      <t>If the command produces any output, this is a finding.</t>
    </r>
  </si>
  <si>
    <t>V-256689</t>
  </si>
  <si>
    <r>
      <rPr>
        <sz val="11"/>
        <rFont val="Calibri"/>
      </rPr>
      <t>ESX Agent Manager directory tree must have permissions in an out-of-the-box state.</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</si>
  <si>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ESX Agent Manager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</si>
  <si>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run the following command:</t>
    </r>
    <r>
      <rPr>
        <sz val="11"/>
        <color rgb="FF000000"/>
        <rFont val="Calibri"/>
      </rPr>
      <t xml:space="preserve">
</t>
    </r>
    <r>
      <rPr>
        <sz val="11"/>
        <color rgb="FF000000"/>
        <rFont val="Calibri"/>
      </rPr>
      <t># find /usr/lib/vmware-eam/web/ -xdev -type f -a '(' -not -user root -o -not -group root ')' -exec ls -ld {} \;</t>
    </r>
    <r>
      <rPr>
        <sz val="11"/>
        <color rgb="FF000000"/>
        <rFont val="Calibri"/>
      </rPr>
      <t xml:space="preserve">
</t>
    </r>
    <r>
      <rPr>
        <sz val="11"/>
        <color rgb="FF000000"/>
        <rFont val="Calibri"/>
      </rPr>
      <t>If the command produces any output, this is a finding.</t>
    </r>
  </si>
  <si>
    <t>V-256690</t>
  </si>
  <si>
    <r>
      <rPr>
        <sz val="11"/>
        <rFont val="Calibri"/>
      </rPr>
      <t>ESX Agent Manager must fail to a known safe state if system initialization fails, shutdown fails, or aborts fail.</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</si>
  <si>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</si>
  <si>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Determining a safe state for failure and weighing that against a potential denial of service for users depends on what type of application the web server is hosting. For the ESX Agent Manager, it is preferable that the service abort startup on any initialization failure rather than continuing in a degraded, and potentially insecure, state.</t>
    </r>
  </si>
  <si>
    <r>
      <rPr>
        <sz val="11"/>
        <color rgb="FF000000"/>
        <rFont val="Calibri"/>
      </rPr>
      <t>At the command line, run the following command:</t>
    </r>
    <r>
      <rPr>
        <sz val="11"/>
        <color rgb="FF000000"/>
        <rFont val="Calibri"/>
      </rPr>
      <t xml:space="preserve">
</t>
    </r>
    <r>
      <rPr>
        <sz val="11"/>
        <color rgb="FF000000"/>
        <rFont val="Calibri"/>
      </rPr>
      <t># grep EXIT_ON_INIT_FAILURE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 output of the command does not match the expected result, this is a finding.</t>
    </r>
  </si>
  <si>
    <t>V-256691</t>
  </si>
  <si>
    <r>
      <rPr>
        <sz val="11"/>
        <rFont val="Calibri"/>
      </rPr>
      <t>ESX Agent Manager must limit the number of allowed connections.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</si>
  <si>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</si>
  <si>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Limiting the number of established connections to the ESX Agent Manager is a basic denial-of-service protection. Servers where the limit is too high or unlimited could run out of system resources and negatively affect system availability.</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</si>
  <si>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'/Server/Service/Connector/@acceptCount'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If the output does not match the expected result, this is a finding.</t>
    </r>
  </si>
  <si>
    <t>V-256692</t>
  </si>
  <si>
    <r>
      <rPr>
        <sz val="11"/>
        <rFont val="Calibri"/>
      </rPr>
      <t>ESX Agent Manager must set URIEncoding to UTF-8.</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</si>
  <si>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</si>
  <si>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bypass security checks. ESX Agent Manager must be configured to use a consistent character set via the "URIEncoding" attribute on the Connector nodes.</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</si>
  <si>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'/Server/Service/Connector/@URIEncoding'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</si>
  <si>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V-256693</t>
  </si>
  <si>
    <r>
      <rPr>
        <sz val="11"/>
        <rFont val="Calibri"/>
      </rPr>
      <t xml:space="preserve">ESX Agent Manager must use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</si>
  <si>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</si>
  <si>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VMware uses the standard Tomcat "SetCharacterEncodingFilter" to provide a layer of defense against character encoding attacks. Filters are Java objects that perform filtering tasks on the request to a resource (a servlet or static content), on the response from a resource, or both.</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</si>
  <si>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'/web-app/filter-mapping/filter-name[text()="setCharacterEncodingFilter"]/parent::filter-mapping'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If the output is does not match the expected result, this is a finding.</t>
    </r>
    <r>
      <rPr>
        <sz val="11"/>
        <color rgb="FF000000"/>
        <rFont val="Calibri"/>
      </rPr>
      <t xml:space="preserve">
</t>
    </r>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'/web-app/filter/filter-name[text()="setCharacterEncodingFilter"]/parent::filter'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&lt;async-supported&gt;true&lt;/async-supported&gt;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</si>
  <si>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V-256694</t>
  </si>
  <si>
    <r>
      <rPr>
        <sz val="11"/>
        <rFont val="Calibri"/>
      </rPr>
      <t>ESX Agent Manager must set the welcome-file node to a default web page.</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</si>
  <si>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</si>
  <si>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If the output does not match the expected result, this is a finding.</t>
    </r>
  </si>
  <si>
    <t>V-256695</t>
  </si>
  <si>
    <r>
      <rPr>
        <sz val="11"/>
        <rFont val="Calibri"/>
      </rPr>
      <t>ESX Agent Manager must not show directory listings.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</si>
  <si>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</si>
  <si>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Ensuring that directory listing is disabled is one approach to mitigating the vulnerability.</t>
    </r>
    <r>
      <rPr>
        <sz val="11"/>
        <color rgb="FF000000"/>
        <rFont val="Calibri"/>
      </rPr>
      <t xml:space="preserve">
</t>
    </r>
    <r>
      <rPr>
        <sz val="11"/>
        <color rgb="FF000000"/>
        <rFont val="Calibri"/>
      </rPr>
      <t>In Tomcat, directory listing is disabled by default but can be enabled via the "listings" parameter. Ensure this node is not present to have the default effect.</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</si>
  <si>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of the command does not match the expected result, this is a finding.</t>
    </r>
  </si>
  <si>
    <t>V-256696</t>
  </si>
  <si>
    <r>
      <rPr>
        <sz val="11"/>
        <rFont val="Calibri"/>
      </rPr>
      <t>ESX Agent Manager must be configured to show error pages with minimal information.</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</si>
  <si>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&lt;location&gt;/error.jsp&lt;/location&gt;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</si>
  <si>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the ESX Agent Manager Service must be configured with a catchall error handler that redirects to a standard "error.jsp".</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</si>
  <si>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'/web-app/error-page/exception-type["text()=java.lang.Throwable"]/parent::error-page'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&lt;location&gt;/error.jsp&lt;/location&gt;</t>
    </r>
    <r>
      <rPr>
        <sz val="11"/>
        <color rgb="FF000000"/>
        <rFont val="Calibri"/>
      </rPr>
      <t xml:space="preserve">
</t>
    </r>
    <r>
      <rPr>
        <sz val="11"/>
        <color rgb="FF000000"/>
        <rFont val="Calibri"/>
      </rPr>
      <t xml:space="preserve">  &lt;/error-page&gt;</t>
    </r>
    <r>
      <rPr>
        <sz val="11"/>
        <color rgb="FF000000"/>
        <rFont val="Calibri"/>
      </rPr>
      <t xml:space="preserve">
</t>
    </r>
    <r>
      <rPr>
        <sz val="11"/>
        <color rgb="FF000000"/>
        <rFont val="Calibri"/>
      </rPr>
      <t>If the output does not match the expected result, this is a finding.</t>
    </r>
  </si>
  <si>
    <t>V-256697</t>
  </si>
  <si>
    <r>
      <rPr>
        <sz val="11"/>
        <rFont val="Calibri"/>
      </rPr>
      <t>ESX Agent Manager must be configured to not show error reports.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</si>
  <si>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</si>
  <si>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the Security Token Service must be configured with a catchall error handler that redirects to a standard "error.jsp".</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</si>
  <si>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output of the command does not match the expected result, this is a finding.</t>
    </r>
  </si>
  <si>
    <t>V-256698</t>
  </si>
  <si>
    <r>
      <rPr>
        <sz val="11"/>
        <rFont val="Calibri"/>
      </rPr>
      <t>ESX Agent Manager must hide the server version.</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</si>
  <si>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server="Anonymous"</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</si>
  <si>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the ESX Agent Manager service must be configured with a catch-all error handler that redirects to a standard "error.jsp".</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</si>
  <si>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'/Server/Service/Connector/@server'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server="Anonymous"</t>
    </r>
    <r>
      <rPr>
        <sz val="11"/>
        <color rgb="FF000000"/>
        <rFont val="Calibri"/>
      </rPr>
      <t xml:space="preserve">
</t>
    </r>
    <r>
      <rPr>
        <sz val="11"/>
        <color rgb="FF000000"/>
        <rFont val="Calibri"/>
      </rPr>
      <t>If the output of the command does not match the expected result, this is a finding.</t>
    </r>
  </si>
  <si>
    <t>V-256699</t>
  </si>
  <si>
    <r>
      <rPr>
        <sz val="11"/>
        <rFont val="Calibri"/>
      </rPr>
      <t>ESX Agent Manager must not enable support for TRACE requests.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</si>
  <si>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Locate and navigate to 'allowTrace="true"'.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</si>
  <si>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"TRACE" is a technique for a user to request internal information about Tomcat. This is useful during product development but should not be enabled in production. Allowing an attacker to conduct a TRACE operation against ESX Agent Manager will expose information that would be useful to perform a more targeted attack. ESX Agent Manager provides the "allowTrace" parameter as means to disable responding to TRACE requests.</t>
    </r>
  </si>
  <si>
    <r>
      <rPr>
        <sz val="11"/>
        <color rgb="FF000000"/>
        <rFont val="Calibri"/>
      </rPr>
      <t>At the command prompt, run the following command:</t>
    </r>
    <r>
      <rPr>
        <sz val="11"/>
        <color rgb="FF000000"/>
        <rFont val="Calibri"/>
      </rPr>
      <t xml:space="preserve">
</t>
    </r>
    <r>
      <rPr>
        <sz val="11"/>
        <color rgb="FF000000"/>
        <rFont val="Calibri"/>
      </rPr>
      <t># grep allowTrace /usr/lib/vmware-eam/web/conf/server.xml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If no line is returned, this is not a finding.</t>
    </r>
  </si>
  <si>
    <t>V-256700</t>
  </si>
  <si>
    <r>
      <rPr>
        <sz val="11"/>
        <rFont val="Calibri"/>
      </rPr>
      <t>ESX Agent Manager must have the debug option disabled.</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</si>
  <si>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</si>
  <si>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t>
    </r>
    <r>
      <rPr>
        <sz val="11"/>
        <color rgb="FF000000"/>
        <rFont val="Calibri"/>
      </rPr>
      <t xml:space="preserve">
</t>
    </r>
    <r>
      <rPr>
        <sz val="11"/>
        <color rgb="FF000000"/>
        <rFont val="Calibri"/>
      </rPr>
      <t>Because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ESX Agent Manager can be configured to set the debugging level. By setting the debugging level to zero (0), no debugging information will be provided to a malicious user.</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</si>
  <si>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If no lines are returned, this is not a finding.</t>
    </r>
    <r>
      <rPr>
        <sz val="11"/>
        <color rgb="FF000000"/>
        <rFont val="Calibri"/>
      </rPr>
      <t xml:space="preserve">
</t>
    </r>
    <r>
      <rPr>
        <sz val="11"/>
        <color rgb="FF000000"/>
        <rFont val="Calibri"/>
      </rPr>
      <t>If "XPath set is empty" is returned, this is not a finding.</t>
    </r>
  </si>
  <si>
    <t>V-256701</t>
  </si>
  <si>
    <r>
      <rPr>
        <sz val="11"/>
        <rFont val="Calibri"/>
      </rPr>
      <t>Rsyslog must be configured to monitor and ship ESX Agent Manager log files.</t>
    </r>
  </si>
  <si>
    <r>
      <rPr>
        <sz val="11"/>
        <color rgb="FF000000"/>
        <rFont val="Calibri"/>
      </rPr>
      <t>Navigate to and open:</t>
    </r>
    <r>
      <rPr>
        <sz val="11"/>
        <color rgb="FF000000"/>
        <rFont val="Calibri"/>
      </rPr>
      <t xml:space="preserve">
</t>
    </r>
    <r>
      <rPr>
        <sz val="11"/>
        <color rgb="FF000000"/>
        <rFont val="Calibri"/>
      </rPr>
      <t>/etc/vmware-syslog/vmware-services-eam.conf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#eam.log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File="/var/log/vmware/eam/eam.log"</t>
    </r>
    <r>
      <rPr>
        <sz val="11"/>
        <color rgb="FF000000"/>
        <rFont val="Calibri"/>
      </rPr>
      <t xml:space="preserve">
</t>
    </r>
    <r>
      <rPr>
        <sz val="11"/>
        <color rgb="FF000000"/>
        <rFont val="Calibri"/>
      </rPr>
      <t xml:space="preserve">      Tag="eam-main"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web access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File="/var/log/vmware/eam/web/localhost_access.log"</t>
    </r>
    <r>
      <rPr>
        <sz val="11"/>
        <color rgb="FF000000"/>
        <rFont val="Calibri"/>
      </rPr>
      <t xml:space="preserve">
</t>
    </r>
    <r>
      <rPr>
        <sz val="11"/>
        <color rgb="FF000000"/>
        <rFont val="Calibri"/>
      </rPr>
      <t xml:space="preserve">      Tag="eam-access"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jvm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File="/var/log/vmware/eam/jvm.log.stdout"</t>
    </r>
    <r>
      <rPr>
        <sz val="11"/>
        <color rgb="FF000000"/>
        <rFont val="Calibri"/>
      </rPr>
      <t xml:space="preserve">
</t>
    </r>
    <r>
      <rPr>
        <sz val="11"/>
        <color rgb="FF000000"/>
        <rFont val="Calibri"/>
      </rPr>
      <t xml:space="preserve">      Tag="eam-stdout"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File="/var/log/vmware/eam/jvm.log.stderr"</t>
    </r>
    <r>
      <rPr>
        <sz val="11"/>
        <color rgb="FF000000"/>
        <rFont val="Calibri"/>
      </rPr>
      <t xml:space="preserve">
</t>
    </r>
    <r>
      <rPr>
        <sz val="11"/>
        <color rgb="FF000000"/>
        <rFont val="Calibri"/>
      </rPr>
      <t xml:space="preserve">      Tag="eam-stderr"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catalina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File="/var/log/vmware/eam/web/catalina.log"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catalina localhost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#eam firstboot 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File="/var/log/vmware/firstboot/eam_firstboot.py*.log"</t>
    </r>
    <r>
      <rPr>
        <sz val="11"/>
        <color rgb="FF000000"/>
        <rFont val="Calibri"/>
      </rPr>
      <t xml:space="preserve">
</t>
    </r>
    <r>
      <rPr>
        <sz val="11"/>
        <color rgb="FF000000"/>
        <rFont val="Calibri"/>
      </rPr>
      <t xml:space="preserve">      Tag="eam-firstboot"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</si>
  <si>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ESX Agent Manager has a number of logs that must be offloaded from the originating system. This information can then be used for diagnostic, forensics, or other purposes relevant to ensuring the availability and integrity of the hosted application.</t>
    </r>
    <r>
      <rPr>
        <sz val="11"/>
        <color rgb="FF000000"/>
        <rFont val="Calibri"/>
      </rPr>
      <t xml:space="preserve">
</t>
    </r>
    <r>
      <rPr>
        <sz val="11"/>
        <color rgb="FF000000"/>
        <rFont val="Calibri"/>
      </rPr>
      <t>Satisfies: SRG-APP-000358-WSR-000163, SRG-APP-000125-WSR-000071</t>
    </r>
  </si>
  <si>
    <r>
      <rPr>
        <sz val="11"/>
        <color rgb="FF000000"/>
        <rFont val="Calibri"/>
      </rPr>
      <t>At the command prompt, run the following command:</t>
    </r>
    <r>
      <rPr>
        <sz val="11"/>
        <color rgb="FF000000"/>
        <rFont val="Calibri"/>
      </rPr>
      <t xml:space="preserve">
</t>
    </r>
    <r>
      <rPr>
        <sz val="11"/>
        <color rgb="FF000000"/>
        <rFont val="Calibri"/>
      </rPr>
      <t># rpm -V VMware-visl-integration|grep vmware-services-eam.conf|grep "^..5......"</t>
    </r>
    <r>
      <rPr>
        <sz val="11"/>
        <color rgb="FF000000"/>
        <rFont val="Calibri"/>
      </rPr>
      <t xml:space="preserve">
</t>
    </r>
    <r>
      <rPr>
        <sz val="11"/>
        <color rgb="FF000000"/>
        <rFont val="Calibri"/>
      </rPr>
      <t>If the command returns any output, this is a finding.</t>
    </r>
  </si>
  <si>
    <t>V-256702</t>
  </si>
  <si>
    <r>
      <rPr>
        <sz val="11"/>
        <rFont val="Calibri"/>
      </rPr>
      <t>ESX Agent Manager must set the secure flag for cookies.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</si>
  <si>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/&lt;web-apps&gt;/&lt;session-config&gt;/&lt;cookie-config&gt; node and configure it as follows:</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</si>
  <si>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a cookie in clear text.</t>
    </r>
    <r>
      <rPr>
        <sz val="11"/>
        <color rgb="FF000000"/>
        <rFont val="Calibri"/>
      </rPr>
      <t xml:space="preserve">
</t>
    </r>
    <r>
      <rPr>
        <sz val="11"/>
        <color rgb="FF000000"/>
        <rFont val="Calibri"/>
      </rPr>
      <t>By setting the secure flag, the browser will prevent the transmission of a cookie over an unencrypted channel. The ESX Agent Manager is configured to only be accessible over a Transport Layer Security (TLS) tunnel, but this cookie flag is still a recommended best practice.</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</si>
  <si>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</si>
  <si>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V-256703</t>
  </si>
  <si>
    <r>
      <rPr>
        <sz val="11"/>
        <rFont val="Calibri"/>
      </rPr>
      <t>ESX Agent Manager must be configured with the appropriate ports.</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</si>
  <si>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ESX Agent Manager port specifications according to the following:</t>
    </r>
    <r>
      <rPr>
        <sz val="11"/>
        <color rgb="FF000000"/>
        <rFont val="Calibri"/>
      </rPr>
      <t xml:space="preserve">
</t>
    </r>
    <r>
      <rPr>
        <sz val="11"/>
        <color rgb="FF000000"/>
        <rFont val="Calibri"/>
      </rPr>
      <t>bio.http.port=15005</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</si>
  <si>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Web servers provide numerous processes, features, and functionalities that use TCP/IP ports. Some of these processes may be deemed unnecessary or too unsecure to run on a production system. The ports the ESX Agent Manager listens on are configured in the "catalina.properties" file and must be verified as accurate to their shipping state.</t>
    </r>
  </si>
  <si>
    <r>
      <rPr>
        <sz val="11"/>
        <color rgb="FF000000"/>
        <rFont val="Calibri"/>
      </rPr>
      <t>At the command prompt, run the following command:</t>
    </r>
    <r>
      <rPr>
        <sz val="11"/>
        <color rgb="FF000000"/>
        <rFont val="Calibri"/>
      </rPr>
      <t xml:space="preserve">
</t>
    </r>
    <r>
      <rPr>
        <sz val="11"/>
        <color rgb="FF000000"/>
        <rFont val="Calibri"/>
      </rPr>
      <t># grep 'bio.http.port'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bio.http.port=15005</t>
    </r>
    <r>
      <rPr>
        <sz val="11"/>
        <color rgb="FF000000"/>
        <rFont val="Calibri"/>
      </rPr>
      <t xml:space="preserve">
</t>
    </r>
    <r>
      <rPr>
        <sz val="11"/>
        <color rgb="FF000000"/>
        <rFont val="Calibri"/>
      </rPr>
      <t>If the output of the command does not match the expected result, this is a finding.</t>
    </r>
  </si>
  <si>
    <t>V-256704</t>
  </si>
  <si>
    <r>
      <rPr>
        <sz val="11"/>
        <rFont val="Calibri"/>
      </rPr>
      <t>ESX Agent Manager must disable the shutdown port.</t>
    </r>
  </si>
  <si>
    <r>
      <rPr>
        <sz val="11"/>
        <color rgb="FF000000"/>
        <rFont val="Calibri"/>
      </rPr>
      <t>Navigate to and open:</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Add or modify the setting "base.shutdown.port=-1" in the "catalina.properties" file.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</si>
  <si>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the ESX Agent Manager through this port. To ensure availability, the shutdown port must be disabled.</t>
    </r>
  </si>
  <si>
    <r>
      <rPr>
        <sz val="11"/>
        <color rgb="FF000000"/>
        <rFont val="Calibri"/>
      </rPr>
      <t>At the command prompt, run the following command:</t>
    </r>
    <r>
      <rPr>
        <sz val="11"/>
        <color rgb="FF000000"/>
        <rFont val="Calibri"/>
      </rPr>
      <t xml:space="preserve">
</t>
    </r>
    <r>
      <rPr>
        <sz val="11"/>
        <color rgb="FF000000"/>
        <rFont val="Calibri"/>
      </rPr>
      <t># grep 'base.shutdown.port'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the output of the command does not match the expected result, this is a finding.</t>
    </r>
  </si>
  <si>
    <t>V-256705</t>
  </si>
  <si>
    <r>
      <rPr>
        <sz val="11"/>
        <rFont val="Calibri"/>
      </rPr>
      <t xml:space="preserve">ESX Agent Manager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</si>
  <si>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/&lt;web-apps&gt;/&lt;servlet&gt;/&lt;servlet-name&gt;default&lt;/servlet-name&gt;/ node and remove the following node: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&lt;param-name&gt;readonly&lt;/param-name&gt;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</si>
  <si>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At the command prompt, run the following command:</t>
    </r>
    <r>
      <rPr>
        <sz val="11"/>
        <color rgb="FF000000"/>
        <rFont val="Calibri"/>
      </rPr>
      <t xml:space="preserve">
</t>
    </r>
    <r>
      <rPr>
        <sz val="11"/>
        <color rgb="FF000000"/>
        <rFont val="Calibri"/>
      </rPr>
      <t># xmllint --format /usr/lib/vmware-eam/web/webapps/eam/WEB-INF/web.xml | sed '2 s/xmlns=".*"//g' | xmllint --xpath '/web-app/servlet/servlet-name[text()="default"]/../init-param/param-name[text()="readonly"]/../param-value[text()="false"]'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of the command does not match the expected result, this is a finding.</t>
    </r>
  </si>
  <si>
    <t>V-256706</t>
  </si>
  <si>
    <r>
      <rPr>
        <sz val="11"/>
        <rFont val="Calibri"/>
      </rPr>
      <t>Lookup Service must limit the amount of time that each Transport Control Protocol (TCP) connection is kept alive.</t>
    </r>
  </si>
  <si>
    <t>vCenter Appliance Lookup Service</t>
  </si>
  <si>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&lt;Connector .. connectionTimeout="60000" ..&gt;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</si>
  <si>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'/Server/Service/Connector[@port="${bio-custom.http.port}"]/@connectionTimeout'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If the output does not match the expected result, this is a finding.</t>
    </r>
  </si>
  <si>
    <t>V-256707</t>
  </si>
  <si>
    <r>
      <rPr>
        <sz val="11"/>
        <rFont val="Calibri"/>
      </rPr>
      <t>Lookup Service must limit the number of concurrent connections permitted.</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</si>
  <si>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In the &lt;Connector&gt; node, remove the "maxThreads" key/value pair.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</si>
  <si>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</si>
  <si>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'/Server/Service/Connector[@port="${bio-custom.http.port}"]/@maxThreads'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</si>
  <si>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V-256708</t>
  </si>
  <si>
    <r>
      <rPr>
        <sz val="11"/>
        <rFont val="Calibri"/>
      </rPr>
      <t>Lookup Service must limit the maximum size of a POST request.</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</si>
  <si>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In the &lt;Connector&gt; node, remove the "maxPostSize" key/value pair.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</si>
  <si>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The "maxPostSize" value is the maximum size in bytes of the POST that will be handled by the container FORM URL parameter parsing. Limit its size to reduce exposure to a denial-of-service attack.</t>
    </r>
    <r>
      <rPr>
        <sz val="11"/>
        <color rgb="FF000000"/>
        <rFont val="Calibri"/>
      </rPr>
      <t xml:space="preserve">
</t>
    </r>
    <r>
      <rPr>
        <sz val="11"/>
        <color rgb="FF000000"/>
        <rFont val="Calibri"/>
      </rPr>
      <t>If "maxPostSize" is not set, the default value of 2097152 (2MB) is used. Lookup Service is configured in its shipping state to not set a value for "maxPostSize".</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</si>
  <si>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'/Server/Service/Connector[@port="${bio-custom.http.port}"]/@maxPostSize'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</si>
  <si>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V-256709</t>
  </si>
  <si>
    <r>
      <rPr>
        <sz val="11"/>
        <rFont val="Calibri"/>
      </rPr>
      <t>Lookup Service must protect cookies from cross-site scripting (XSS).</t>
    </r>
  </si>
  <si>
    <r>
      <rPr>
        <sz val="11"/>
        <color rgb="FF000000"/>
        <rFont val="Calibri"/>
      </rPr>
      <t>Navigate to and open:</t>
    </r>
    <r>
      <rPr>
        <sz val="11"/>
        <color rgb="FF000000"/>
        <rFont val="Calibri"/>
      </rPr>
      <t xml:space="preserve">
</t>
    </r>
    <r>
      <rPr>
        <sz val="11"/>
        <color rgb="FF000000"/>
        <rFont val="Calibri"/>
      </rPr>
      <t>/usr/lib/vmware-lookupsvc/conf/context.xml</t>
    </r>
    <r>
      <rPr>
        <sz val="11"/>
        <color rgb="FF000000"/>
        <rFont val="Calibri"/>
      </rPr>
      <t xml:space="preserve">
</t>
    </r>
    <r>
      <rPr>
        <sz val="11"/>
        <color rgb="FF000000"/>
        <rFont val="Calibri"/>
      </rPr>
      <t>Add the following configuration to the &lt;Context&gt; node:</t>
    </r>
    <r>
      <rPr>
        <sz val="11"/>
        <color rgb="FF000000"/>
        <rFont val="Calibri"/>
      </rPr>
      <t xml:space="preserve">
</t>
    </r>
    <r>
      <rPr>
        <sz val="11"/>
        <color rgb="FF000000"/>
        <rFont val="Calibri"/>
      </rPr>
      <t>useHttpOnly="true"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&lt;Context useHttpOnly="true"&gt;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</si>
  <si>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Cookies are a common way to save session state over the HTTP(S) protocol. If an attacker can compromise session data stored in a cookie, they are better able to launch an attack against the server and its applications.</t>
    </r>
    <r>
      <rPr>
        <sz val="11"/>
        <color rgb="FF000000"/>
        <rFont val="Calibri"/>
      </rPr>
      <t xml:space="preserve">
</t>
    </r>
    <r>
      <rPr>
        <sz val="11"/>
        <color rgb="FF000000"/>
        <rFont val="Calibri"/>
      </rPr>
      <t>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SRG-APP-000223-WSR-000011, SRG-APP-000439-WSR-000154</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</si>
  <si>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/usr/lib/vmware-lookupsvc/conf/context.xml | xmllint --xpath '/Context/@useHttpOnly'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useHttpOnly="true"</t>
    </r>
    <r>
      <rPr>
        <sz val="11"/>
        <color rgb="FF000000"/>
        <rFont val="Calibri"/>
      </rPr>
      <t xml:space="preserve">
</t>
    </r>
    <r>
      <rPr>
        <sz val="11"/>
        <color rgb="FF000000"/>
        <rFont val="Calibri"/>
      </rPr>
      <t>If the output does not match the expected result, this is a finding.</t>
    </r>
  </si>
  <si>
    <t>V-256710</t>
  </si>
  <si>
    <r>
      <rPr>
        <sz val="11"/>
        <rFont val="Calibri"/>
      </rPr>
      <t>Lookup Service must record user access in a format that enables monitoring of remote access.</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</si>
  <si>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Inside the &lt;Host&gt; node, find the "AccessLogValve" &lt;Valve&gt; node and replace the "pattern" element as follows:</t>
    </r>
    <r>
      <rPr>
        <sz val="11"/>
        <color rgb="FF000000"/>
        <rFont val="Calibri"/>
      </rPr>
      <t xml:space="preserve">
</t>
    </r>
    <r>
      <rPr>
        <sz val="11"/>
        <color rgb="FF000000"/>
        <rFont val="Calibri"/>
      </rPr>
      <t>pattern="%t %I [RemoteIP] %{X-Forwarded-For}i %u [Request] %h:%{remote}p to local %{local}p - %H %m %U%q    [Response] %s - %b bytes    [Perf] process %Dms / commit %Fms / conn [%X]"</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</si>
  <si>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SRG-APP-000093-WSR-000053, SRG-APP-000095-WSR-000056, SRG-APP-000096-WSR-000057, SRG-APP-000097-WSR-000058, SRG-APP-000098-WSR-000059, SRG-APP-000098-WSR-000060, SRG-APP-000099-WSR-000061, SRG-APP-000100-WSR-000064, SRG-APP-000375-WSR-000171, SRG-APP-000374-WSR-000172</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</si>
  <si>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'/Server/Service/Engine/Host/Valve[@className="org.apache.catalina.valves.AccessLogValve"]/@pattern'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pattern="%t %I [RemoteIP] %{X-Forwarded-For}i %u [Request] %h:%{remote}p to local %{local}p - %H %m %U%q    [Response] %s - %b bytes    [Perf] process %Dms / commit %Fms / conn [%X]"</t>
    </r>
    <r>
      <rPr>
        <sz val="11"/>
        <color rgb="FF000000"/>
        <rFont val="Calibri"/>
      </rPr>
      <t xml:space="preserve">
</t>
    </r>
    <r>
      <rPr>
        <sz val="11"/>
        <color rgb="FF000000"/>
        <rFont val="Calibri"/>
      </rPr>
      <t>If the output does not match the expected result, this is a finding.</t>
    </r>
  </si>
  <si>
    <t>V-256711</t>
  </si>
  <si>
    <r>
      <rPr>
        <sz val="11"/>
        <rFont val="Calibri"/>
      </rPr>
      <t>Lookup Service must generate log records for system startup and shutdown.</t>
    </r>
  </si>
  <si>
    <r>
      <rPr>
        <sz val="11"/>
        <color rgb="FF000000"/>
        <rFont val="Calibri"/>
      </rPr>
      <t>Navigate to and open:</t>
    </r>
    <r>
      <rPr>
        <sz val="11"/>
        <color rgb="FF000000"/>
        <rFont val="Calibri"/>
      </rPr>
      <t xml:space="preserve">
</t>
    </r>
    <r>
      <rPr>
        <sz val="11"/>
        <color rgb="FF000000"/>
        <rFont val="Calibri"/>
      </rPr>
      <t>/etc/vmware/vmware-vmon/svcCfgfiles/lookupsvc.json</t>
    </r>
    <r>
      <rPr>
        <sz val="11"/>
        <color rgb="FF000000"/>
        <rFont val="Calibri"/>
      </rPr>
      <t xml:space="preserve">
</t>
    </r>
    <r>
      <rPr>
        <sz val="11"/>
        <color rgb="FF000000"/>
        <rFont val="Calibri"/>
      </rPr>
      <t>Below the last line of the "PreStartCommandArg" block, add or reconfigure the following line:</t>
    </r>
    <r>
      <rPr>
        <sz val="11"/>
        <color rgb="FF000000"/>
        <rFont val="Calibri"/>
      </rPr>
      <t xml:space="preserve">
</t>
    </r>
    <r>
      <rPr>
        <sz val="11"/>
        <color rgb="FF000000"/>
        <rFont val="Calibri"/>
      </rPr>
      <t>"StreamRedirectFile": "%VMWARE_LOG_DIR%/vmware/lookupsvc/lookupsvc_stream.log",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</si>
  <si>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On the vCenter Server Appliance (VCSA), the "vmware-vmon" service starts up the Java virtual machines (JVMs) for various vCenter processes, including Lookup Service, and the individual json configuration files control the early JVM logging. Ensuring these json files are configured correctly enables early Java "stdout" and "stderr" logging.</t>
    </r>
    <r>
      <rPr>
        <sz val="11"/>
        <color rgb="FF000000"/>
        <rFont val="Calibri"/>
      </rPr>
      <t xml:space="preserve">
</t>
    </r>
    <r>
      <rPr>
        <sz val="11"/>
        <color rgb="FF000000"/>
        <rFont val="Calibri"/>
      </rPr>
      <t>Satisfies: SRG-APP-000089-WSR-000047, SRG-APP-000092-WSR-000055</t>
    </r>
  </si>
  <si>
    <r>
      <rPr>
        <sz val="11"/>
        <color rgb="FF000000"/>
        <rFont val="Calibri"/>
      </rPr>
      <t>At the command prompt, run the following command:</t>
    </r>
    <r>
      <rPr>
        <sz val="11"/>
        <color rgb="FF000000"/>
        <rFont val="Calibri"/>
      </rPr>
      <t xml:space="preserve">
</t>
    </r>
    <r>
      <rPr>
        <sz val="11"/>
        <color rgb="FF000000"/>
        <rFont val="Calibri"/>
      </rPr>
      <t># grep StreamRedirectFile /etc/vmware/vmware-vmon/svcCfgfiles/lookupsvc.json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"StreamRedirectFile": "%VMWARE_LOG_DIR%/vmware/lookupsvc/lookupsvc_stream.log",</t>
    </r>
    <r>
      <rPr>
        <sz val="11"/>
        <color rgb="FF000000"/>
        <rFont val="Calibri"/>
      </rPr>
      <t xml:space="preserve">
</t>
    </r>
    <r>
      <rPr>
        <sz val="11"/>
        <color rgb="FF000000"/>
        <rFont val="Calibri"/>
      </rPr>
      <t>If no log file is specified for the "StreamRedirectFile" setting, this is a finding.</t>
    </r>
  </si>
  <si>
    <t>V-256712</t>
  </si>
  <si>
    <r>
      <rPr>
        <sz val="11"/>
        <rFont val="Calibri"/>
      </rPr>
      <t>Lookup Service log files must only be accessible by privileged users.</t>
    </r>
  </si>
  <si>
    <r>
      <rPr>
        <sz val="11"/>
        <color rgb="FF000000"/>
        <rFont val="Calibri"/>
      </rPr>
      <t>At the command prompt, run the following commands:</t>
    </r>
    <r>
      <rPr>
        <sz val="11"/>
        <color rgb="FF000000"/>
        <rFont val="Calibri"/>
      </rPr>
      <t xml:space="preserve">
</t>
    </r>
    <r>
      <rPr>
        <sz val="11"/>
        <color rgb="FF000000"/>
        <rFont val="Calibri"/>
      </rPr>
      <t># chmod o-w /var/log/vmware/lookupsvc/&lt;file&gt;</t>
    </r>
    <r>
      <rPr>
        <sz val="11"/>
        <color rgb="FF000000"/>
        <rFont val="Calibri"/>
      </rPr>
      <t xml:space="preserve">
</t>
    </r>
    <r>
      <rPr>
        <sz val="11"/>
        <color rgb="FF000000"/>
        <rFont val="Calibri"/>
      </rPr>
      <t># chown lookupsvc:lookupsvc /var/log/vmware/lookupsvc/&lt;file&gt;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</si>
  <si>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If log data were to become compromised, competent forensic analysis and discovery of the true source of potentially malicious system activity would be difficult, if not impossible, to achieve.</t>
    </r>
    <r>
      <rPr>
        <sz val="11"/>
        <color rgb="FF000000"/>
        <rFont val="Calibri"/>
      </rPr>
      <t xml:space="preserve">
</t>
    </r>
    <r>
      <rPr>
        <sz val="11"/>
        <color rgb="FF000000"/>
        <rFont val="Calibri"/>
      </rPr>
      <t>In addition, access to log records provides information an attacker could use to their advantage because each event record might contain communication ports, protocols, services, trust relationships, usernames, etc. The Lookup Service restricts all access to log files by default, but this configuration must be verified.</t>
    </r>
    <r>
      <rPr>
        <sz val="11"/>
        <color rgb="FF000000"/>
        <rFont val="Calibri"/>
      </rPr>
      <t xml:space="preserve">
</t>
    </r>
    <r>
      <rPr>
        <sz val="11"/>
        <color rgb="FF000000"/>
        <rFont val="Calibri"/>
      </rPr>
      <t>Satisfies: SRG-APP-000118-WSR-000068, SRG-APP-000119-WSR-000069, SRG-APP-000120-WSR-000070</t>
    </r>
  </si>
  <si>
    <r>
      <rPr>
        <sz val="11"/>
        <color rgb="FF000000"/>
        <rFont val="Calibri"/>
      </rPr>
      <t>At the command prompt, run the following command:</t>
    </r>
    <r>
      <rPr>
        <sz val="11"/>
        <color rgb="FF000000"/>
        <rFont val="Calibri"/>
      </rPr>
      <t xml:space="preserve">
</t>
    </r>
    <r>
      <rPr>
        <sz val="11"/>
        <color rgb="FF000000"/>
        <rFont val="Calibri"/>
      </rPr>
      <t># find /var/log/vmware/lookupsvc -xdev -type f ! -name lookupsvc-init.log -a '(' -perm -o+w -o -not -user lookupsvc -o -not -group lookupsvc ')' -exec ls -ld {} \;</t>
    </r>
    <r>
      <rPr>
        <sz val="11"/>
        <color rgb="FF000000"/>
        <rFont val="Calibri"/>
      </rPr>
      <t xml:space="preserve">
</t>
    </r>
    <r>
      <rPr>
        <sz val="11"/>
        <color rgb="FF000000"/>
        <rFont val="Calibri"/>
      </rPr>
      <t>If any files are returned, this is a finding.</t>
    </r>
    <r>
      <rPr>
        <sz val="11"/>
        <color rgb="FF000000"/>
        <rFont val="Calibri"/>
      </rPr>
      <t xml:space="preserve">
</t>
    </r>
    <r>
      <rPr>
        <sz val="11"/>
        <color rgb="FF000000"/>
        <rFont val="Calibri"/>
      </rPr>
      <t>Note: Prior to Update 3h, the user and group should be root.</t>
    </r>
  </si>
  <si>
    <t>V-256713</t>
  </si>
  <si>
    <r>
      <rPr>
        <sz val="11"/>
        <rFont val="Calibri"/>
      </rPr>
      <t>Lookup Service application files must be verified for their integrity.</t>
    </r>
  </si>
  <si>
    <r>
      <rPr>
        <sz val="11"/>
        <color rgb="FF000000"/>
        <rFont val="Calibri"/>
      </rPr>
      <t>Reinstall the vCenter Server Appliance (VCSA) or roll back to a backup. VMware does not support modifying the Lookup Service installation files manually.</t>
    </r>
  </si>
  <si>
    <r>
      <rPr>
        <sz val="11"/>
        <color rgb="FF000000"/>
        <rFont val="Calibri"/>
      </rPr>
      <t>Verifying the Lookup Service application code is unchanged from its shipping state is essential for file validation and nonrepudiation of the Lookup Service. There is no reason the MD5 hash of the RPM original files should be changed after installation, excluding configuration files.</t>
    </r>
  </si>
  <si>
    <r>
      <rPr>
        <sz val="11"/>
        <color rgb="FF000000"/>
        <rFont val="Calibri"/>
      </rPr>
      <t>At the command prompt, run the following command:</t>
    </r>
    <r>
      <rPr>
        <sz val="11"/>
        <color rgb="FF000000"/>
        <rFont val="Calibri"/>
      </rPr>
      <t xml:space="preserve">
</t>
    </r>
    <r>
      <rPr>
        <sz val="11"/>
        <color rgb="FF000000"/>
        <rFont val="Calibri"/>
      </rPr>
      <t># rpm -V vmware-lookupsvc|grep "^..5......"|grep -E "\.war|\.jar|\.sh|\.py"</t>
    </r>
    <r>
      <rPr>
        <sz val="11"/>
        <color rgb="FF000000"/>
        <rFont val="Calibri"/>
      </rPr>
      <t xml:space="preserve">
</t>
    </r>
    <r>
      <rPr>
        <sz val="11"/>
        <color rgb="FF000000"/>
        <rFont val="Calibri"/>
      </rPr>
      <t>If there is any output, this is a finding.</t>
    </r>
  </si>
  <si>
    <t>V-256714</t>
  </si>
  <si>
    <r>
      <rPr>
        <sz val="11"/>
        <rFont val="Calibri"/>
      </rPr>
      <t>Lookup Service must only run one webapp.</t>
    </r>
  </si>
  <si>
    <r>
      <rPr>
        <sz val="11"/>
        <color rgb="FF000000"/>
        <rFont val="Calibri"/>
      </rPr>
      <t>For each unexpected directory returned in the check, run the following command:</t>
    </r>
    <r>
      <rPr>
        <sz val="11"/>
        <color rgb="FF000000"/>
        <rFont val="Calibri"/>
      </rPr>
      <t xml:space="preserve">
</t>
    </r>
    <r>
      <rPr>
        <sz val="11"/>
        <color rgb="FF000000"/>
        <rFont val="Calibri"/>
      </rPr>
      <t># rm /usr/lib/vmware-lookupsvc/webapps/&lt;NAME&gt;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</si>
  <si>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VMware ships Lookup Service on the vCenter Server Appliance (VCSA) with one webapp. Any other path is potentially malicious and must be removed.</t>
    </r>
  </si>
  <si>
    <r>
      <rPr>
        <sz val="11"/>
        <color rgb="FF000000"/>
        <rFont val="Calibri"/>
      </rPr>
      <t>At the command prompt, run the following command:</t>
    </r>
    <r>
      <rPr>
        <sz val="11"/>
        <color rgb="FF000000"/>
        <rFont val="Calibri"/>
      </rPr>
      <t xml:space="preserve">
</t>
    </r>
    <r>
      <rPr>
        <sz val="11"/>
        <color rgb="FF000000"/>
        <rFont val="Calibri"/>
      </rPr>
      <t># ls -A /usr/lib/vmware-lookupsvc/webapps/*.war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/usr/lib/vmware-lookupsvc/webapps/ROOT.war</t>
    </r>
    <r>
      <rPr>
        <sz val="11"/>
        <color rgb="FF000000"/>
        <rFont val="Calibri"/>
      </rPr>
      <t xml:space="preserve">
</t>
    </r>
    <r>
      <rPr>
        <sz val="11"/>
        <color rgb="FF000000"/>
        <rFont val="Calibri"/>
      </rPr>
      <t>If the output does not match the expected result, this is a finding.</t>
    </r>
  </si>
  <si>
    <t>V-256715</t>
  </si>
  <si>
    <r>
      <rPr>
        <sz val="11"/>
        <rFont val="Calibri"/>
      </rPr>
      <t xml:space="preserve">Lookup Service must not be configured with the </t>
    </r>
    <r>
      <rPr>
        <sz val="11"/>
        <color rgb="FF000000"/>
        <rFont val="Calibri"/>
      </rPr>
      <t>"</t>
    </r>
    <r>
      <rPr>
        <b/>
        <sz val="11"/>
        <color rgb="FF000000"/>
        <rFont val="Calibri"/>
      </rPr>
      <t>UserDatabaseRealm</t>
    </r>
    <r>
      <rPr>
        <sz val="11"/>
        <color rgb="FF000000"/>
        <rFont val="Calibri"/>
      </rPr>
      <t>"</t>
    </r>
    <r>
      <rPr>
        <sz val="11"/>
        <color rgb="FF000000"/>
        <rFont val="Calibri"/>
      </rPr>
      <t xml:space="preserve"> enabled.</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</si>
  <si>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Remove all &lt;Realm&gt; nodes.</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</si>
  <si>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The Lookup Service performs user authentication at the application level and not through Tomcat. By default, there is no configuration for the "UserDatabaseRealm" Tomcat authentication mechanism. As part of eliminating unnecessary features and to ensure the Lookup Service remains in its shipping state, the lack of a "UserDatabaseRealm" configuration must be confirmed.</t>
    </r>
  </si>
  <si>
    <r>
      <rPr>
        <sz val="11"/>
        <color rgb="FF000000"/>
        <rFont val="Calibri"/>
      </rPr>
      <t>At the command prompt, run the following command:</t>
    </r>
    <r>
      <rPr>
        <sz val="11"/>
        <color rgb="FF000000"/>
        <rFont val="Calibri"/>
      </rPr>
      <t xml:space="preserve">
</t>
    </r>
    <r>
      <rPr>
        <sz val="11"/>
        <color rgb="FF000000"/>
        <rFont val="Calibri"/>
      </rPr>
      <t># grep UserDatabaseRealm /usr/lib/vmware-lookupsvc/conf/server.xml</t>
    </r>
    <r>
      <rPr>
        <sz val="11"/>
        <color rgb="FF000000"/>
        <rFont val="Calibri"/>
      </rPr>
      <t xml:space="preserve">
</t>
    </r>
    <r>
      <rPr>
        <sz val="11"/>
        <color rgb="FF000000"/>
        <rFont val="Calibri"/>
      </rPr>
      <t>If the command produces any output, this is a finding.</t>
    </r>
  </si>
  <si>
    <t>V-256716</t>
  </si>
  <si>
    <r>
      <rPr>
        <sz val="11"/>
        <rFont val="Calibri"/>
      </rPr>
      <t>Lookup Service must be configured to limit access to internal packages.</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</si>
  <si>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Ensure the "package.access" line is configured as follows:</t>
    </r>
    <r>
      <rPr>
        <sz val="11"/>
        <color rgb="FF000000"/>
        <rFont val="Calibri"/>
      </rPr>
      <t xml:space="preserve">
</t>
    </r>
    <r>
      <rPr>
        <sz val="11"/>
        <color rgb="FF000000"/>
        <rFont val="Calibri"/>
      </rPr>
      <t>package.access=sun.,org.apache.catalina.,org.apache.coyote.,org.apache.tomcat.,org.apache.jasper.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</si>
  <si>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 xml:space="preserve">The "package.access" entry in the "catalina.properties" file implements access control at the package level. When properly configured, a Security Exception will be reported if an errant or malicious webapp attempts to access the listed internal classes directly or if a new class is defined under the protected packages. </t>
    </r>
    <r>
      <rPr>
        <sz val="11"/>
        <color rgb="FF000000"/>
        <rFont val="Calibri"/>
      </rPr>
      <t xml:space="preserve">
</t>
    </r>
    <r>
      <rPr>
        <sz val="11"/>
        <color rgb="FF000000"/>
        <rFont val="Calibri"/>
      </rPr>
      <t>The Lookup Service comes preconfigured with the appropriate packages defined in "package.access", and this configuration must be maintained.</t>
    </r>
  </si>
  <si>
    <r>
      <rPr>
        <sz val="11"/>
        <color rgb="FF000000"/>
        <rFont val="Calibri"/>
      </rPr>
      <t>At the command prompt, run the following command:</t>
    </r>
    <r>
      <rPr>
        <sz val="11"/>
        <color rgb="FF000000"/>
        <rFont val="Calibri"/>
      </rPr>
      <t xml:space="preserve">
</t>
    </r>
    <r>
      <rPr>
        <sz val="11"/>
        <color rgb="FF000000"/>
        <rFont val="Calibri"/>
      </rPr>
      <t># grep "package.access" /usr/lib/vmware-lookupsvc/conf/catalina.properties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package.access=sun.,org.apache.catalina.,org.apache.coyote.,org.apache.tomcat.,org.apache.jasper.</t>
    </r>
    <r>
      <rPr>
        <sz val="11"/>
        <color rgb="FF000000"/>
        <rFont val="Calibri"/>
      </rPr>
      <t xml:space="preserve">
</t>
    </r>
    <r>
      <rPr>
        <sz val="11"/>
        <color rgb="FF000000"/>
        <rFont val="Calibri"/>
      </rPr>
      <t>If the output of the command does not match the expected result, this is a finding.</t>
    </r>
  </si>
  <si>
    <t>V-256717</t>
  </si>
  <si>
    <r>
      <rPr>
        <sz val="11"/>
        <rFont val="Calibri"/>
      </rPr>
      <t>Lookup Service must have Multipurpose Internet Mail Extensions (MIMEs) that invoke operating system shell programs disabled.</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</si>
  <si>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Remove all of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r>
      <rPr>
        <sz val="11"/>
        <color rgb="FF000000"/>
        <rFont val="Calibri"/>
      </rPr>
      <t xml:space="preserve">
</t>
    </r>
    <r>
      <rPr>
        <sz val="11"/>
        <color rgb="FF000000"/>
        <rFont val="Calibri"/>
      </rPr>
      <t>Note: Delete the entire mime-mapping node for the target mime-type.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&lt;mime-mapping&gt;</t>
    </r>
    <r>
      <rPr>
        <sz val="11"/>
        <color rgb="FF000000"/>
        <rFont val="Calibri"/>
      </rPr>
      <t xml:space="preserve">
</t>
    </r>
    <r>
      <rPr>
        <sz val="11"/>
        <color rgb="FF000000"/>
        <rFont val="Calibri"/>
      </rPr>
      <t xml:space="preserve">    &lt;extension&gt;sh&lt;/extension&gt;</t>
    </r>
    <r>
      <rPr>
        <sz val="11"/>
        <color rgb="FF000000"/>
        <rFont val="Calibri"/>
      </rPr>
      <t xml:space="preserve">
</t>
    </r>
    <r>
      <rPr>
        <sz val="11"/>
        <color rgb="FF000000"/>
        <rFont val="Calibri"/>
      </rPr>
      <t xml:space="preserve">    &lt;mime-type&gt;application/x-sh&lt;/mime-type&gt;</t>
    </r>
    <r>
      <rPr>
        <sz val="11"/>
        <color rgb="FF000000"/>
        <rFont val="Calibri"/>
      </rPr>
      <t xml:space="preserve">
</t>
    </r>
    <r>
      <rPr>
        <sz val="11"/>
        <color rgb="FF000000"/>
        <rFont val="Calibri"/>
      </rPr>
      <t>&lt;/mime-mapping&gt;</t>
    </r>
  </si>
  <si>
    <r>
      <rPr>
        <sz val="11"/>
        <color rgb="FF000000"/>
        <rFont val="Calibri"/>
      </rPr>
      <t>MIME mappings tell the Lookup Service what type of program various file types and extensions are and what external utilities or programs are needed to execute the file type. By ensuring that various shell script MIME types are not included in "web.xml", the server is protected against malicious users tricking the server into executing shell command files.</t>
    </r>
  </si>
  <si>
    <r>
      <rPr>
        <sz val="11"/>
        <color rgb="FF000000"/>
        <rFont val="Calibri"/>
      </rPr>
      <t>At the command prompt, run the following command:</t>
    </r>
    <r>
      <rPr>
        <sz val="11"/>
        <color rgb="FF000000"/>
        <rFont val="Calibri"/>
      </rPr>
      <t xml:space="preserve">
</t>
    </r>
    <r>
      <rPr>
        <sz val="11"/>
        <color rgb="FF000000"/>
        <rFont val="Calibri"/>
      </rPr>
      <t># grep -En '(x-csh&lt;)|(x-sh&lt;)|(x-shar&lt;)|(x-ksh&lt;)' /usr/lib/vmware-lookupsvc/conf/web.xml</t>
    </r>
    <r>
      <rPr>
        <sz val="11"/>
        <color rgb="FF000000"/>
        <rFont val="Calibri"/>
      </rPr>
      <t xml:space="preserve">
</t>
    </r>
    <r>
      <rPr>
        <sz val="11"/>
        <color rgb="FF000000"/>
        <rFont val="Calibri"/>
      </rPr>
      <t>If the command produces any output, this is a finding.</t>
    </r>
  </si>
  <si>
    <t>V-256718</t>
  </si>
  <si>
    <r>
      <rPr>
        <sz val="11"/>
        <rFont val="Calibri"/>
      </rPr>
      <t>Lookup Service must have mappings set for Java servlet pages.</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</si>
  <si>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&lt;!-- The mappings for the JSP servlet --&gt;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</si>
  <si>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Because Tomcat is a Java-based web server, the main file extension used is *.jsp. This check ensures the *.jsp and *.jspx file types has been properly mapped to servlets.</t>
    </r>
  </si>
  <si>
    <r>
      <rPr>
        <sz val="11"/>
        <color rgb="FF000000"/>
        <rFont val="Calibri"/>
      </rPr>
      <t xml:space="preserve">At the command prompt, run the following command: </t>
    </r>
    <r>
      <rPr>
        <sz val="11"/>
        <color rgb="FF000000"/>
        <rFont val="Calibri"/>
      </rPr>
      <t xml:space="preserve">
</t>
    </r>
    <r>
      <rPr>
        <sz val="11"/>
        <color rgb="FF000000"/>
        <rFont val="Calibri"/>
      </rPr>
      <t># xmllint --format /usr/lib/vmware-lookupsvc/conf/web.xml | sed 's/xmlns=".*"//g' | xmllint --xpath '/web-app/servlet-mapping/servlet-name[text()="jsp"]/parent::servlet-mapping'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If the .jsp and .jspx file url-patterns are not configured as in the expected result, this is a finding.</t>
    </r>
  </si>
  <si>
    <t>V-256719</t>
  </si>
  <si>
    <r>
      <rPr>
        <sz val="11"/>
        <rFont val="Calibri"/>
      </rPr>
      <t>Lookup Service must not have the Web Distributed Authoring (WebDAV) servlet installed.</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</si>
  <si>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Find the &lt;servlet-name&gt;webdav&lt;/servlet-name&gt; node and remove the entire parent &lt;servlet-mapping&gt; block.</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</si>
  <si>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Lookup Service does not configure WebDAV by default.</t>
    </r>
  </si>
  <si>
    <r>
      <rPr>
        <sz val="11"/>
        <color rgb="FF000000"/>
        <rFont val="Calibri"/>
      </rPr>
      <t xml:space="preserve">At the command prompt, run the following command: </t>
    </r>
    <r>
      <rPr>
        <sz val="11"/>
        <color rgb="FF000000"/>
        <rFont val="Calibri"/>
      </rPr>
      <t xml:space="preserve">
</t>
    </r>
    <r>
      <rPr>
        <sz val="11"/>
        <color rgb="FF000000"/>
        <rFont val="Calibri"/>
      </rPr>
      <t># grep -n 'webdav' /usr/lib/vmware-lookupsvc/conf/web.xml</t>
    </r>
    <r>
      <rPr>
        <sz val="11"/>
        <color rgb="FF000000"/>
        <rFont val="Calibri"/>
      </rPr>
      <t xml:space="preserve">
</t>
    </r>
    <r>
      <rPr>
        <sz val="11"/>
        <color rgb="FF000000"/>
        <rFont val="Calibri"/>
      </rPr>
      <t>If the command produces any output, this is a finding.</t>
    </r>
  </si>
  <si>
    <t>V-256720</t>
  </si>
  <si>
    <r>
      <rPr>
        <sz val="11"/>
        <rFont val="Calibri"/>
      </rPr>
      <t>Lookup Service must be configured with memory leak protection.</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</si>
  <si>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</si>
  <si>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The Java Runtime environment can cause a memory leak or lock files under certain conditions. Without memory leak protection, Lookup Service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that the hosted application does not consume system resources and cause an unstable environment.</t>
    </r>
  </si>
  <si>
    <r>
      <rPr>
        <sz val="11"/>
        <color rgb="FF000000"/>
        <rFont val="Calibri"/>
      </rPr>
      <t xml:space="preserve">At the command prompt, run the following command: </t>
    </r>
    <r>
      <rPr>
        <sz val="11"/>
        <color rgb="FF000000"/>
        <rFont val="Calibri"/>
      </rPr>
      <t xml:space="preserve">
</t>
    </r>
    <r>
      <rPr>
        <sz val="11"/>
        <color rgb="FF000000"/>
        <rFont val="Calibri"/>
      </rPr>
      <t># grep JreMemoryLeakPreventionListener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</si>
  <si>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V-256721</t>
  </si>
  <si>
    <r>
      <rPr>
        <sz val="11"/>
        <rFont val="Calibri"/>
      </rPr>
      <t>Lookup Service must not have any symbolic links in the web content directory tree.</t>
    </r>
  </si>
  <si>
    <r>
      <rPr>
        <sz val="11"/>
        <color rgb="FF000000"/>
        <rFont val="Calibri"/>
      </rPr>
      <t>At the command prompt, run the following command:</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 unlink &lt;file_name&gt;</t>
    </r>
    <r>
      <rPr>
        <sz val="11"/>
        <color rgb="FF000000"/>
        <rFont val="Calibri"/>
      </rPr>
      <t xml:space="preserve">
</t>
    </r>
    <r>
      <rPr>
        <sz val="11"/>
        <color rgb="FF000000"/>
        <rFont val="Calibri"/>
      </rPr>
      <t>Repeat the commands for each file that was returned.</t>
    </r>
  </si>
  <si>
    <r>
      <rPr>
        <sz val="11"/>
        <color rgb="FF000000"/>
        <rFont val="Calibri"/>
      </rPr>
      <t>At the command prompt, run the following command:</t>
    </r>
    <r>
      <rPr>
        <sz val="11"/>
        <color rgb="FF000000"/>
        <rFont val="Calibri"/>
      </rPr>
      <t xml:space="preserve">
</t>
    </r>
    <r>
      <rPr>
        <sz val="11"/>
        <color rgb="FF000000"/>
        <rFont val="Calibri"/>
      </rPr>
      <t># find /usr/lib/vmware-vsphere-ui/server/static/ -type l -ls</t>
    </r>
    <r>
      <rPr>
        <sz val="11"/>
        <color rgb="FF000000"/>
        <rFont val="Calibri"/>
      </rPr>
      <t xml:space="preserve">
</t>
    </r>
    <r>
      <rPr>
        <sz val="11"/>
        <color rgb="FF000000"/>
        <rFont val="Calibri"/>
      </rPr>
      <t>If the command produces any output, this is a finding.</t>
    </r>
  </si>
  <si>
    <t>V-256722</t>
  </si>
  <si>
    <r>
      <rPr>
        <sz val="11"/>
        <rFont val="Calibri"/>
      </rPr>
      <t>Lookup Service directory tree must have permissions in an out-of-the-box state.</t>
    </r>
  </si>
  <si>
    <r>
      <rPr>
        <sz val="11"/>
        <color rgb="FF000000"/>
        <rFont val="Calibri"/>
      </rPr>
      <t>At the command prompt, run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Repeat the command for each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</si>
  <si>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Lookup Service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</si>
  <si>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run the following command:</t>
    </r>
    <r>
      <rPr>
        <sz val="11"/>
        <color rgb="FF000000"/>
        <rFont val="Calibri"/>
      </rPr>
      <t xml:space="preserve">
</t>
    </r>
    <r>
      <rPr>
        <sz val="11"/>
        <color rgb="FF000000"/>
        <rFont val="Calibri"/>
      </rPr>
      <t># find  /usr/lib/vmware-lookupsvc/lib  /usr/lib/vmware-lookupsvc/conf -xdev -type f -a '(' -perm -o+w -o -not -user root -o -not -group root ')' -exec ls -ld {} \;</t>
    </r>
    <r>
      <rPr>
        <sz val="11"/>
        <color rgb="FF000000"/>
        <rFont val="Calibri"/>
      </rPr>
      <t xml:space="preserve">
</t>
    </r>
    <r>
      <rPr>
        <sz val="11"/>
        <color rgb="FF000000"/>
        <rFont val="Calibri"/>
      </rPr>
      <t>If the command produces any output, this is a finding.</t>
    </r>
  </si>
  <si>
    <t>V-256723</t>
  </si>
  <si>
    <r>
      <rPr>
        <sz val="11"/>
        <rFont val="Calibri"/>
      </rPr>
      <t>Lookup Service must fail to a known safe state if system initialization fails, shutdown fails, or aborts fail.</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</si>
  <si>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</si>
  <si>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Determining a safe state for failure and weighing that against a potential denial of service for users depends on what type of application the web server is hosting. For the Lookup Service, it is preferable that the service abort startup on any initialization failure rather than continuing in a degraded, and potentially insecure, state.</t>
    </r>
  </si>
  <si>
    <r>
      <rPr>
        <sz val="11"/>
        <color rgb="FF000000"/>
        <rFont val="Calibri"/>
      </rPr>
      <t>At the command line, run the following command:</t>
    </r>
    <r>
      <rPr>
        <sz val="11"/>
        <color rgb="FF000000"/>
        <rFont val="Calibri"/>
      </rPr>
      <t xml:space="preserve">
</t>
    </r>
    <r>
      <rPr>
        <sz val="11"/>
        <color rgb="FF000000"/>
        <rFont val="Calibri"/>
      </rPr>
      <t># grep EXIT_ON_INIT_FAILURE /usr/lib/vmware-lookupsvc/conf/catalina.properties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 output of the command does not match the expected result, this is a finding.</t>
    </r>
  </si>
  <si>
    <t>V-256724</t>
  </si>
  <si>
    <r>
      <rPr>
        <sz val="11"/>
        <rFont val="Calibri"/>
      </rPr>
      <t>Lookup Service must limit the number of allowed connections.</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</si>
  <si>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the &lt;Connector&gt; configured with port="${bio-custom.http.port}".</t>
    </r>
    <r>
      <rPr>
        <sz val="11"/>
        <color rgb="FF000000"/>
        <rFont val="Calibri"/>
      </rPr>
      <t xml:space="preserve">
</t>
    </r>
    <r>
      <rPr>
        <sz val="11"/>
        <color rgb="FF000000"/>
        <rFont val="Calibri"/>
      </rPr>
      <t>Add or change the following value:</t>
    </r>
    <r>
      <rPr>
        <sz val="11"/>
        <color rgb="FF000000"/>
        <rFont val="Calibri"/>
      </rPr>
      <t xml:space="preserve">
</t>
    </r>
    <r>
      <rPr>
        <sz val="11"/>
        <color rgb="FF000000"/>
        <rFont val="Calibri"/>
      </rPr>
      <t>acceptCount="100"</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</si>
  <si>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Limiting the number of established connections is a basic denial-of-service protection and a best practice. Servers where the limit is too high or unlimited could run out of system resources and negatively affect system availability.</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</si>
  <si>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'/Server/Service/Connector[@port="${bio-custom.http.port}"]/@acceptCount'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acceptCount="100"</t>
    </r>
    <r>
      <rPr>
        <sz val="11"/>
        <color rgb="FF000000"/>
        <rFont val="Calibri"/>
      </rPr>
      <t xml:space="preserve">
</t>
    </r>
    <r>
      <rPr>
        <sz val="11"/>
        <color rgb="FF000000"/>
        <rFont val="Calibri"/>
      </rPr>
      <t>If the output does not match the expected result, this is a finding.</t>
    </r>
  </si>
  <si>
    <t>V-256725</t>
  </si>
  <si>
    <r>
      <rPr>
        <sz val="11"/>
        <rFont val="Calibri"/>
      </rPr>
      <t>Lookup Service must set URIEncoding to UTF-8.</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</si>
  <si>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</si>
  <si>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Lookup Service must be configured to use a consistent character set via the "URIEncoding" attribute on the Connector nodes.</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</si>
  <si>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'/Server/Service/Connector[@port="${bio-custom.http.port}"]/@URIEncoding'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</si>
  <si>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V-256726</t>
  </si>
  <si>
    <r>
      <rPr>
        <sz val="11"/>
        <rFont val="Calibri"/>
      </rPr>
      <t>Lookup Service must set the welcome-file node to a default web page.</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</si>
  <si>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</si>
  <si>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t>
    </r>
    <r>
      <rPr>
        <sz val="11"/>
        <color rgb="FF000000"/>
        <rFont val="Calibri"/>
      </rPr>
      <t xml:space="preserve">
</t>
    </r>
    <r>
      <rPr>
        <sz val="11"/>
        <color rgb="FF000000"/>
        <rFont val="Calibri"/>
      </rPr>
      <t>By having a default hosted application web page, the anonymous web user will not obtain directory browsing information or an error message that reveals the server type and version. Ensuring that every document directory has an "index.jsp" (or equivalent) file is one approach to mitigating the vulnerability.</t>
    </r>
  </si>
  <si>
    <r>
      <rPr>
        <sz val="11"/>
        <color rgb="FF000000"/>
        <rFont val="Calibri"/>
      </rPr>
      <t>At the command prompt,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/usr/lib/vmware-lookupsvc/conf/web.xml | sed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If the output of the command does not match the expected result, this is a finding.</t>
    </r>
  </si>
  <si>
    <t>V-256727</t>
  </si>
  <si>
    <r>
      <rPr>
        <sz val="11"/>
        <rFont val="Calibri"/>
      </rPr>
      <t>The Lookup Service must not show directory listings.</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</si>
  <si>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Set the &lt;param-value&gt; to "false" in all &lt;param-name&gt;listing&lt;/param-name&gt; nodes.</t>
    </r>
    <r>
      <rPr>
        <sz val="11"/>
        <color rgb="FF000000"/>
        <rFont val="Calibri"/>
      </rPr>
      <t xml:space="preserve">
</t>
    </r>
    <r>
      <rPr>
        <sz val="11"/>
        <color rgb="FF000000"/>
        <rFont val="Calibri"/>
      </rPr>
      <t>The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</si>
  <si>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'//param-name[text()="listings"]/..'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</si>
  <si>
    <t>V-256728</t>
  </si>
  <si>
    <r>
      <rPr>
        <sz val="11"/>
        <rFont val="Calibri"/>
      </rPr>
      <t>Lookup Service must be configured to hide the server version.</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</si>
  <si>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'server="Anonymous"'.</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</si>
  <si>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Lookup Service must be configured to hide the server version at all times.</t>
    </r>
  </si>
  <si>
    <r>
      <rPr>
        <sz val="11"/>
        <color rgb="FF000000"/>
        <rFont val="Calibri"/>
      </rPr>
      <t>At the command prompt, run the following command:</t>
    </r>
    <r>
      <rPr>
        <sz val="11"/>
        <color rgb="FF000000"/>
        <rFont val="Calibri"/>
      </rPr>
      <t xml:space="preserve">
</t>
    </r>
    <r>
      <rPr>
        <sz val="11"/>
        <color rgb="FF000000"/>
        <rFont val="Calibri"/>
      </rPr>
      <t># xmllint --xpath '/Server/Service/Connector[@port="${bio-custom.http.port}"]/@server'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server="Anonymous"</t>
    </r>
    <r>
      <rPr>
        <sz val="11"/>
        <color rgb="FF000000"/>
        <rFont val="Calibri"/>
      </rPr>
      <t xml:space="preserve">
</t>
    </r>
    <r>
      <rPr>
        <sz val="11"/>
        <color rgb="FF000000"/>
        <rFont val="Calibri"/>
      </rPr>
      <t>If the output does not match the expected result, this is a finding.</t>
    </r>
  </si>
  <si>
    <t>V-256729</t>
  </si>
  <si>
    <r>
      <rPr>
        <sz val="11"/>
        <rFont val="Calibri"/>
      </rPr>
      <t>Lookup Service must be configured to show error pages with minimal information.</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</si>
  <si>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the following on a new line:</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</si>
  <si>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the Lookup Service must be configured with a catchall error handler that redirects to a standard "error.jsp".</t>
    </r>
  </si>
  <si>
    <r>
      <rPr>
        <sz val="11"/>
        <color rgb="FF000000"/>
        <rFont val="Calibri"/>
      </rPr>
      <t>At the command prompt, run the following command:</t>
    </r>
    <r>
      <rPr>
        <sz val="11"/>
        <color rgb="FF000000"/>
        <rFont val="Calibri"/>
      </rPr>
      <t xml:space="preserve">
</t>
    </r>
    <r>
      <rPr>
        <sz val="11"/>
        <color rgb="FF000000"/>
        <rFont val="Calibri"/>
      </rPr>
      <t># xmllint --xpath '/Server/Service/Engine/Host/Valve[@className="org.apache.catalina.valves.ErrorReportValve"]'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&lt;Valve className="org.apache.catalina.valves.ErrorReportValve" showServerInfo="false" showReport="false"/&gt;</t>
    </r>
    <r>
      <rPr>
        <sz val="11"/>
        <color rgb="FF000000"/>
        <rFont val="Calibri"/>
      </rPr>
      <t xml:space="preserve">
</t>
    </r>
    <r>
      <rPr>
        <sz val="11"/>
        <color rgb="FF000000"/>
        <rFont val="Calibri"/>
      </rPr>
      <t>If the output of the command does not match the expected result, this is a finding.</t>
    </r>
  </si>
  <si>
    <t>V-256730</t>
  </si>
  <si>
    <r>
      <rPr>
        <sz val="11"/>
        <rFont val="Calibri"/>
      </rPr>
      <t>Lookup Service must not enable support for TRACE requests.</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</si>
  <si>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Locate and navigate to 'allowTrace="true"'.</t>
    </r>
    <r>
      <rPr>
        <sz val="11"/>
        <color rgb="FF000000"/>
        <rFont val="Calibri"/>
      </rPr>
      <t xml:space="preserve">
</t>
    </r>
    <r>
      <rPr>
        <sz val="11"/>
        <color rgb="FF000000"/>
        <rFont val="Calibri"/>
      </rPr>
      <t>Remove the 'allowTrace="true"' setting.</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</si>
  <si>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"TRACE" is a technique for a user to request internal information about Tomcat. This is useful during product development but should not be enabled in production. Allowing an attacker to conduct a TRACE operation against the service will expose information that would be useful to perform a more targeted attack. Lookup Service provides the "allowTrace" parameter as means to disable responding to TRACE requests.</t>
    </r>
  </si>
  <si>
    <r>
      <rPr>
        <sz val="11"/>
        <color rgb="FF000000"/>
        <rFont val="Calibri"/>
      </rPr>
      <t>At the command prompt, run the following command:</t>
    </r>
    <r>
      <rPr>
        <sz val="11"/>
        <color rgb="FF000000"/>
        <rFont val="Calibri"/>
      </rPr>
      <t xml:space="preserve">
</t>
    </r>
    <r>
      <rPr>
        <sz val="11"/>
        <color rgb="FF000000"/>
        <rFont val="Calibri"/>
      </rPr>
      <t># grep allowTrace /usr/lib/vmware-lookupsvc/conf/server.xml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If no line is returned, this is not a finding.</t>
    </r>
  </si>
  <si>
    <t>V-256731</t>
  </si>
  <si>
    <r>
      <rPr>
        <sz val="11"/>
        <rFont val="Calibri"/>
      </rPr>
      <t>Lookup Service must have the debug option turned off.</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</si>
  <si>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</si>
  <si>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t>
    </r>
    <r>
      <rPr>
        <sz val="11"/>
        <color rgb="FF000000"/>
        <rFont val="Calibri"/>
      </rPr>
      <t xml:space="preserve">
</t>
    </r>
    <r>
      <rPr>
        <sz val="11"/>
        <color rgb="FF000000"/>
        <rFont val="Calibri"/>
      </rPr>
      <t>Because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Lookup Service can be configured to set the debugging level. By setting the debugging level to zero (0), no debugging information will be provided to a malicious user.</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</si>
  <si>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'//param-name[text()="debug"]/..'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</si>
  <si>
    <t>V-256732</t>
  </si>
  <si>
    <r>
      <rPr>
        <sz val="11"/>
        <rFont val="Calibri"/>
      </rPr>
      <t>Lookup Service must use a logging mechanism that is configured to allocate log record storage capacity large enough to accommodate the logging requirements of the web server.</t>
    </r>
  </si>
  <si>
    <r>
      <rPr>
        <sz val="11"/>
        <color rgb="FF000000"/>
        <rFont val="Calibri"/>
      </rPr>
      <t>To ensure the logging mechanism used by the web server has sufficient storage capacity in which to write the logs, the logging mechanism must be able to allocate log record storage capacity. Lookup Service configures log sizes and rotation appropriately as part of its installation routine.</t>
    </r>
    <r>
      <rPr>
        <sz val="11"/>
        <color rgb="FF000000"/>
        <rFont val="Calibri"/>
      </rPr>
      <t xml:space="preserve">
</t>
    </r>
    <r>
      <rPr>
        <sz val="11"/>
        <color rgb="FF000000"/>
        <rFont val="Calibri"/>
      </rPr>
      <t>Verifying the logging configuration file (logging.properties) has not been modified is sufficient to determine if the logging configuration has been modified from the default.</t>
    </r>
  </si>
  <si>
    <r>
      <rPr>
        <sz val="11"/>
        <color rgb="FF000000"/>
        <rFont val="Calibri"/>
      </rPr>
      <t>At the command prompt, run the following command:</t>
    </r>
    <r>
      <rPr>
        <sz val="11"/>
        <color rgb="FF000000"/>
        <rFont val="Calibri"/>
      </rPr>
      <t xml:space="preserve">
</t>
    </r>
    <r>
      <rPr>
        <sz val="11"/>
        <color rgb="FF000000"/>
        <rFont val="Calibri"/>
      </rPr>
      <t># rpm -V vmware-lookupsvc|grep logging.properties|grep "^..5......"</t>
    </r>
    <r>
      <rPr>
        <sz val="11"/>
        <color rgb="FF000000"/>
        <rFont val="Calibri"/>
      </rPr>
      <t xml:space="preserve">
</t>
    </r>
    <r>
      <rPr>
        <sz val="11"/>
        <color rgb="FF000000"/>
        <rFont val="Calibri"/>
      </rPr>
      <t>If the above command returns any output, this is a finding.</t>
    </r>
  </si>
  <si>
    <t>V-256733</t>
  </si>
  <si>
    <r>
      <rPr>
        <sz val="11"/>
        <rFont val="Calibri"/>
      </rPr>
      <t>Lookup Service log files must be offloaded to a central log server in real time.</t>
    </r>
  </si>
  <si>
    <r>
      <rPr>
        <sz val="11"/>
        <color rgb="FF000000"/>
        <rFont val="Calibri"/>
      </rPr>
      <t>Navigate to and open:</t>
    </r>
    <r>
      <rPr>
        <sz val="11"/>
        <color rgb="FF000000"/>
        <rFont val="Calibri"/>
      </rPr>
      <t xml:space="preserve">
</t>
    </r>
    <r>
      <rPr>
        <sz val="11"/>
        <color rgb="FF000000"/>
        <rFont val="Calibri"/>
      </rPr>
      <t>/etc/vmware-syslog/vmware-services-lookupsvc.conf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#localhost_access_log</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File="/var/log/vmware/lookupsvc/tomcat/localhost_access.log"</t>
    </r>
    <r>
      <rPr>
        <sz val="11"/>
        <color rgb="FF000000"/>
        <rFont val="Calibri"/>
      </rPr>
      <t xml:space="preserve">
</t>
    </r>
    <r>
      <rPr>
        <sz val="11"/>
        <color rgb="FF000000"/>
        <rFont val="Calibri"/>
      </rPr>
      <t xml:space="preserve">      Tag="lookupsvc-localhost_access"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#lookupsvc_stream.log.std</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File="/var/log/vmware/lookupsvc/lookupsvc_stream.log.std*"</t>
    </r>
    <r>
      <rPr>
        <sz val="11"/>
        <color rgb="FF000000"/>
        <rFont val="Calibri"/>
      </rPr>
      <t xml:space="preserve">
</t>
    </r>
    <r>
      <rPr>
        <sz val="11"/>
        <color rgb="FF000000"/>
        <rFont val="Calibri"/>
      </rPr>
      <t xml:space="preserve">      Tag="lookupsvc-std"</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#lookupserver-default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File="/var/log/vmware/lookupsvc/lookupserver-default.log"</t>
    </r>
    <r>
      <rPr>
        <sz val="11"/>
        <color rgb="FF000000"/>
        <rFont val="Calibri"/>
      </rPr>
      <t xml:space="preserve">
</t>
    </r>
    <r>
      <rPr>
        <sz val="11"/>
        <color rgb="FF000000"/>
        <rFont val="Calibri"/>
      </rPr>
      <t xml:space="preserve">      Tag="lookupsvc-lookupserver-default"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#lookupServer</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File="/var/log/vmware/lookupsvc/lookupServer.log"</t>
    </r>
    <r>
      <rPr>
        <sz val="11"/>
        <color rgb="FF000000"/>
        <rFont val="Calibri"/>
      </rPr>
      <t xml:space="preserve">
</t>
    </r>
    <r>
      <rPr>
        <sz val="11"/>
        <color rgb="FF000000"/>
        <rFont val="Calibri"/>
      </rPr>
      <t xml:space="preserve">      Tag="lookupsvc-lookupServer"</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#ls-perflogs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File="/var/log/vmware/lookupsvc/vmware-lookupservice-perf.log"</t>
    </r>
    <r>
      <rPr>
        <sz val="11"/>
        <color rgb="FF000000"/>
        <rFont val="Calibri"/>
      </rPr>
      <t xml:space="preserve">
</t>
    </r>
    <r>
      <rPr>
        <sz val="11"/>
        <color rgb="FF000000"/>
        <rFont val="Calibri"/>
      </rPr>
      <t xml:space="preserve">      Tag="lookupsvc-perf"</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#ls-gc</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File="/var/log/vmware/lookupsvc/vmware-lookupsvc-gc.log.*.current"</t>
    </r>
    <r>
      <rPr>
        <sz val="11"/>
        <color rgb="FF000000"/>
        <rFont val="Calibri"/>
      </rPr>
      <t xml:space="preserve">
</t>
    </r>
    <r>
      <rPr>
        <sz val="11"/>
        <color rgb="FF000000"/>
        <rFont val="Calibri"/>
      </rPr>
      <t xml:space="preserve">      Tag="lookupsvc-gc"</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</si>
  <si>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Lookup Service produces several logs that must be offloaded from the originating system. This information can then be used for diagnostic, forensics, or other purposes relevant to ensuring the availability and integrity of the hosted application.</t>
    </r>
    <r>
      <rPr>
        <sz val="11"/>
        <color rgb="FF000000"/>
        <rFont val="Calibri"/>
      </rPr>
      <t xml:space="preserve">
</t>
    </r>
    <r>
      <rPr>
        <sz val="11"/>
        <color rgb="FF000000"/>
        <rFont val="Calibri"/>
      </rPr>
      <t>Satisfies: SRG-APP-000358-WSR-000163, SRG-APP-000108-WSR-000166, SRG-APP-000125-WSR-000071</t>
    </r>
  </si>
  <si>
    <r>
      <rPr>
        <sz val="11"/>
        <color rgb="FF000000"/>
        <rFont val="Calibri"/>
      </rPr>
      <t>At the command prompt, run the following command:</t>
    </r>
    <r>
      <rPr>
        <sz val="11"/>
        <color rgb="FF000000"/>
        <rFont val="Calibri"/>
      </rPr>
      <t xml:space="preserve">
</t>
    </r>
    <r>
      <rPr>
        <sz val="11"/>
        <color rgb="FF000000"/>
        <rFont val="Calibri"/>
      </rPr>
      <t># rpm -V VMware-visl-integration|grep vmware-services-lookupsvc.conf</t>
    </r>
    <r>
      <rPr>
        <sz val="11"/>
        <color rgb="FF000000"/>
        <rFont val="Calibri"/>
      </rPr>
      <t xml:space="preserve">
</t>
    </r>
    <r>
      <rPr>
        <sz val="11"/>
        <color rgb="FF000000"/>
        <rFont val="Calibri"/>
      </rPr>
      <t>If the above command returns any output, this is a finding.</t>
    </r>
  </si>
  <si>
    <t>V-256734</t>
  </si>
  <si>
    <r>
      <rPr>
        <sz val="11"/>
        <rFont val="Calibri"/>
      </rPr>
      <t>Lookup Service must be configured with the appropriate ports.</t>
    </r>
  </si>
  <si>
    <r>
      <rPr>
        <sz val="11"/>
        <color rgb="FF000000"/>
        <rFont val="Calibri"/>
      </rPr>
      <t>Navigate to and open:</t>
    </r>
    <r>
      <rPr>
        <sz val="11"/>
        <color rgb="FF000000"/>
        <rFont val="Calibri"/>
      </rPr>
      <t xml:space="preserve">
</t>
    </r>
    <r>
      <rPr>
        <sz val="11"/>
        <color rgb="FF000000"/>
        <rFont val="Calibri"/>
      </rPr>
      <t>/usr/lib/vmware-lookupsvc/conf/catalina.properties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Lookup Service port specifications according to the shipping configuration below:</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base.jmx.port=-1</t>
    </r>
    <r>
      <rPr>
        <sz val="11"/>
        <color rgb="FF000000"/>
        <rFont val="Calibri"/>
      </rPr>
      <t xml:space="preserve">
</t>
    </r>
    <r>
      <rPr>
        <sz val="11"/>
        <color rgb="FF000000"/>
        <rFont val="Calibri"/>
      </rPr>
      <t>bio-custom.http.port=7090</t>
    </r>
    <r>
      <rPr>
        <sz val="11"/>
        <color rgb="FF000000"/>
        <rFont val="Calibri"/>
      </rPr>
      <t xml:space="preserve">
</t>
    </r>
    <r>
      <rPr>
        <sz val="11"/>
        <color rgb="FF000000"/>
        <rFont val="Calibri"/>
      </rPr>
      <t>bio-custom.https.port=8443</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</si>
  <si>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Web servers provide numerous processes, features, and functionalities that use TCP/IP ports. Some of these processes may be deemed unnecessary or too unsecure to run on a production system. The ports that Lookup Service listens on are configured in the "catalina.properties" file and must be verified as accurate to their shipping state.</t>
    </r>
  </si>
  <si>
    <r>
      <rPr>
        <sz val="11"/>
        <color rgb="FF000000"/>
        <rFont val="Calibri"/>
      </rPr>
      <t>At the command prompt, run the following command:</t>
    </r>
    <r>
      <rPr>
        <sz val="11"/>
        <color rgb="FF000000"/>
        <rFont val="Calibri"/>
      </rPr>
      <t xml:space="preserve">
</t>
    </r>
    <r>
      <rPr>
        <sz val="11"/>
        <color rgb="FF000000"/>
        <rFont val="Calibri"/>
      </rPr>
      <t># grep '\.port' /usr/lib/vmware-lookupsvc/conf/catalina.properties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base.jmx.port=-1</t>
    </r>
    <r>
      <rPr>
        <sz val="11"/>
        <color rgb="FF000000"/>
        <rFont val="Calibri"/>
      </rPr>
      <t xml:space="preserve">
</t>
    </r>
    <r>
      <rPr>
        <sz val="11"/>
        <color rgb="FF000000"/>
        <rFont val="Calibri"/>
      </rPr>
      <t>bio-custom.http.port=7090</t>
    </r>
    <r>
      <rPr>
        <sz val="11"/>
        <color rgb="FF000000"/>
        <rFont val="Calibri"/>
      </rPr>
      <t xml:space="preserve">
</t>
    </r>
    <r>
      <rPr>
        <sz val="11"/>
        <color rgb="FF000000"/>
        <rFont val="Calibri"/>
      </rPr>
      <t>bio-custom.https.port=8443</t>
    </r>
    <r>
      <rPr>
        <sz val="11"/>
        <color rgb="FF000000"/>
        <rFont val="Calibri"/>
      </rPr>
      <t xml:space="preserve">
</t>
    </r>
    <r>
      <rPr>
        <sz val="11"/>
        <color rgb="FF000000"/>
        <rFont val="Calibri"/>
      </rPr>
      <t>If the output of the command does not match the expected result, this is a finding.</t>
    </r>
  </si>
  <si>
    <t>V-256735</t>
  </si>
  <si>
    <r>
      <rPr>
        <sz val="11"/>
        <rFont val="Calibri"/>
      </rPr>
      <t>Lookup Service must disable the shutdown port.</t>
    </r>
  </si>
  <si>
    <r>
      <rPr>
        <sz val="11"/>
        <color rgb="FF000000"/>
        <rFont val="Calibri"/>
      </rPr>
      <t>Navigate to and open:</t>
    </r>
    <r>
      <rPr>
        <sz val="11"/>
        <color rgb="FF000000"/>
        <rFont val="Calibri"/>
      </rPr>
      <t xml:space="preserve">
</t>
    </r>
    <r>
      <rPr>
        <sz val="11"/>
        <color rgb="FF000000"/>
        <rFont val="Calibri"/>
      </rPr>
      <t>/usr/lib/vmware-lookupsvc/conf/server.xml</t>
    </r>
    <r>
      <rPr>
        <sz val="11"/>
        <color rgb="FF000000"/>
        <rFont val="Calibri"/>
      </rPr>
      <t xml:space="preserve">
</t>
    </r>
    <r>
      <rPr>
        <sz val="11"/>
        <color rgb="FF000000"/>
        <rFont val="Calibri"/>
      </rPr>
      <t>Ensure the server port is set as follows:</t>
    </r>
    <r>
      <rPr>
        <sz val="11"/>
        <color rgb="FF000000"/>
        <rFont val="Calibri"/>
      </rPr>
      <t xml:space="preserve">
</t>
    </r>
    <r>
      <rPr>
        <sz val="11"/>
        <color rgb="FF000000"/>
        <rFont val="Calibri"/>
      </rPr>
      <t>&lt;Server port="${base.shutdown.port}"&gt;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</si>
  <si>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the Lookup Service through this port. To ensure availability, the shutdown port must be disabled.</t>
    </r>
  </si>
  <si>
    <r>
      <rPr>
        <sz val="11"/>
        <color rgb="FF000000"/>
        <rFont val="Calibri"/>
      </rPr>
      <t>At the command prompt, run the following commands:</t>
    </r>
    <r>
      <rPr>
        <sz val="11"/>
        <color rgb="FF000000"/>
        <rFont val="Calibri"/>
      </rPr>
      <t xml:space="preserve">
</t>
    </r>
    <r>
      <rPr>
        <sz val="11"/>
        <color rgb="FF000000"/>
        <rFont val="Calibri"/>
      </rPr>
      <t># xmllint --xpath '/Server/@port' /usr/lib/vmware-lookupsvc/conf/server.xml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port="${base.shutdown.port}"</t>
    </r>
    <r>
      <rPr>
        <sz val="11"/>
        <color rgb="FF000000"/>
        <rFont val="Calibri"/>
      </rPr>
      <t xml:space="preserve">
</t>
    </r>
    <r>
      <rPr>
        <sz val="11"/>
        <color rgb="FF000000"/>
        <rFont val="Calibri"/>
      </rPr>
      <t>If the output does not match the expected result, this is a finding.</t>
    </r>
  </si>
  <si>
    <t>V-256736</t>
  </si>
  <si>
    <r>
      <rPr>
        <sz val="11"/>
        <rFont val="Calibri"/>
      </rPr>
      <t>Lookup Service must set the secure flag for cookies.</t>
    </r>
  </si>
  <si>
    <r>
      <rPr>
        <sz val="11"/>
        <color rgb="FF000000"/>
        <rFont val="Calibri"/>
      </rPr>
      <t>Navigate to and open:</t>
    </r>
    <r>
      <rPr>
        <sz val="11"/>
        <color rgb="FF000000"/>
        <rFont val="Calibri"/>
      </rPr>
      <t xml:space="preserve">
</t>
    </r>
    <r>
      <rPr>
        <sz val="11"/>
        <color rgb="FF000000"/>
        <rFont val="Calibri"/>
      </rPr>
      <t>/usr/lib/vmware-lookupsvc/conf/web.xml</t>
    </r>
    <r>
      <rPr>
        <sz val="11"/>
        <color rgb="FF000000"/>
        <rFont val="Calibri"/>
      </rPr>
      <t xml:space="preserve">
</t>
    </r>
    <r>
      <rPr>
        <sz val="11"/>
        <color rgb="FF000000"/>
        <rFont val="Calibri"/>
      </rPr>
      <t>Navigate to the /&lt;web-apps&gt;/&lt;session-config&gt;/&lt;cookie-config&gt; node and configure it as follows:</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lookupsvc</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</si>
  <si>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the cookie in clear text.</t>
    </r>
    <r>
      <rPr>
        <sz val="11"/>
        <color rgb="FF000000"/>
        <rFont val="Calibri"/>
      </rPr>
      <t xml:space="preserve">
</t>
    </r>
    <r>
      <rPr>
        <sz val="11"/>
        <color rgb="FF000000"/>
        <rFont val="Calibri"/>
      </rPr>
      <t>By setting the secure flag, the browser will prevent the transmission of a cookie over an unencrypted channel. Lookup Service is configured to only be accessible over a Transport Layer Security (TLS) tunnel, but this cookie flag is still a recommended best practice.</t>
    </r>
  </si>
  <si>
    <r>
      <rPr>
        <sz val="11"/>
        <color rgb="FF000000"/>
        <rFont val="Calibri"/>
      </rPr>
      <t>At the command prompt, run the following command:</t>
    </r>
    <r>
      <rPr>
        <sz val="11"/>
        <color rgb="FF000000"/>
        <rFont val="Calibri"/>
      </rPr>
      <t xml:space="preserve">
</t>
    </r>
    <r>
      <rPr>
        <sz val="11"/>
        <color rgb="FF000000"/>
        <rFont val="Calibri"/>
      </rPr>
      <t># xmllint --format /usr/lib/vmware-lookupsvc/conf/web.xml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</si>
  <si>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V-256737</t>
  </si>
  <si>
    <r>
      <rPr>
        <sz val="11"/>
        <rFont val="Calibri"/>
      </rPr>
      <t>Envoy must drop connections to disconnected clients.</t>
    </r>
  </si>
  <si>
    <t>vCenter Appliance RhttpProxy</t>
  </si>
  <si>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&lt;config&gt;/&lt;envoy&gt;/&lt;L4Filter&gt; block and configure &lt;tcpKeepAliveTimeSec&gt;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&lt;tcpKeepAliveTimeSec&gt;180&lt;/tcpKeepAliveTimeSec&gt;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rhttpproxy</t>
    </r>
  </si>
  <si>
    <r>
      <rPr>
        <sz val="11"/>
        <color rgb="FF000000"/>
        <rFont val="Calibri"/>
      </rPr>
      <t xml:space="preserve">Envoy client connections that are established but no longer connected can consume resources that might otherwise be required by active connections. It is a best practice to terminate connections that are no longer connected to an active client.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Envoy is hard coded to drop connections after three minutes of idle time. The absence of any "tcpKeepAliveTimeSec" settings means this default is in effect. This configuration must be verified and maintained.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</si>
  <si>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'/config/envoy/L4Filter/tcpKeepAliveTimeSec/text()' /etc/vmware-rhttpproxy/config.xml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180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</si>
  <si>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V-256738</t>
  </si>
  <si>
    <r>
      <rPr>
        <sz val="11"/>
        <rFont val="Calibri"/>
      </rPr>
      <t>Envoy must set a limit on established connections.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</si>
  <si>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&lt;config&gt;/&lt;envoy&gt;/&lt;L4Filter&gt; block and configure &lt;maxHttpsConnections&gt;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&lt;maxHttpsConnections&gt;2048&lt;/maxHttpsConnections&gt;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rhttpproxy</t>
    </r>
  </si>
  <si>
    <r>
      <rPr>
        <sz val="11"/>
        <color rgb="FF000000"/>
        <rFont val="Calibri"/>
      </rPr>
      <t xml:space="preserve">Envoy client connections must be limited to preserve system resources and continue servicing connections without interruption. Without a limit set, the system would be vulnerable to a trivial denial-of-service attack where connections are created en masse and vCenter resources are entirely consumed.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Envoy comes hard coded with a tested and supported value for "maxHttpsConnections" that must be verified and maintained.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</si>
  <si>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'/config/envoy/L4Filter/maxHttpsConnections/text()' /etc/vmware-rhttpproxy/config.xml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2048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</si>
  <si>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V-256739</t>
  </si>
  <si>
    <r>
      <rPr>
        <sz val="11"/>
        <rFont val="Calibri"/>
      </rPr>
      <t>Envoy must be configured to operate in FIPS mode.</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</si>
  <si>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&lt;config&gt;/&lt;vmacore&gt;/&lt;ssl&gt; block and configure &lt;fips&gt;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&lt;fips&gt;true&lt;/fips&gt;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rhttpproxy</t>
    </r>
  </si>
  <si>
    <r>
      <rPr>
        <sz val="11"/>
        <color rgb="FF000000"/>
        <rFont val="Calibri"/>
      </rPr>
      <t>Envoy ships with FIPS 140-2 validated OpenSSL cryptographic libraries and is configured by default to run in FIPS mode. This module is used for all cryptographic operations performed by Envoy, including protection of data-in-transit over the client Transport Layer Security (TLS) connection.</t>
    </r>
    <r>
      <rPr>
        <sz val="11"/>
        <color rgb="FF000000"/>
        <rFont val="Calibri"/>
      </rPr>
      <t xml:space="preserve">
</t>
    </r>
    <r>
      <rPr>
        <sz val="11"/>
        <color rgb="FF000000"/>
        <rFont val="Calibri"/>
      </rPr>
      <t>Satisfies: SRG-APP-000014-WSR-000006, SRG-APP-000179-WSR-000111, SRG-APP-000416-WSR-000118, SRG-APP-000439-WSR-000188, SRG-APP-000179-WSR-000110</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</si>
  <si>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'/config/vmacore/ssl/fips' /etc/vmware-rhttpproxy/config.xml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&lt;fips&gt;true&lt;/fips&gt;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</si>
  <si>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V-256740</t>
  </si>
  <si>
    <r>
      <rPr>
        <sz val="11"/>
        <rFont val="Calibri"/>
      </rPr>
      <t>Envoy must use only Transport Layer Security (TLS) 1.2 for the protection of client connections.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</si>
  <si>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&lt;config&gt;/&lt;vmacore&gt;/&lt;ssl&gt; block and configure &lt;protocols&gt;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&lt;protocols&gt;tls1.2&lt;/protocols&gt;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rhttpproxy</t>
    </r>
  </si>
  <si>
    <r>
      <rPr>
        <sz val="11"/>
        <color rgb="FF000000"/>
        <rFont val="Calibri"/>
      </rPr>
      <t xml:space="preserve">Envoy can be configured to support TLS 1.0, 1.1, and 1.2. Due to intrinsic problems in TLS 1.0 and TLS 1.1, they are disabled by default. The &lt;protocol&gt; block in the rhttpproxy configuration is commented out by default, and this configuration forces TLS 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block may also be set to "tls1.2" in certain upgrade scenarios, but the effect is the same. Uncommenting the block and enabling older protocols is possible; therefore, TLS 1.2 restriction must be verified and maintained.</t>
    </r>
    <r>
      <rPr>
        <sz val="11"/>
        <color rgb="FF000000"/>
        <rFont val="Calibri"/>
      </rPr>
      <t xml:space="preserve">
</t>
    </r>
    <r>
      <rPr>
        <sz val="11"/>
        <color rgb="FF000000"/>
        <rFont val="Calibri"/>
      </rPr>
      <t>Satisfies: SRG-APP-000015-WSR-000014, SRG-APP-000172-WSR-000104, SRG-APP-000439-WSR-000151, SRG-APP-000439-WSR-000152, SRG-APP-000439-WSR-000156, SRG-APP-000441-WSR-000181, SRG-APP-000442-WSR-000182</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</si>
  <si>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'/config/vmacore/ssl/protocols' /etc/vmware-rhttpproxy/config.xml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&lt;protocols&gt;tls1.2&lt;/protocols&gt;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</si>
  <si>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V-256741</t>
  </si>
  <si>
    <r>
      <rPr>
        <sz val="11"/>
        <rFont val="Calibri"/>
      </rPr>
      <t>The Envoy private key file must be protected from unauthorized access.</t>
    </r>
  </si>
  <si>
    <r>
      <rPr>
        <sz val="11"/>
        <color rgb="FF000000"/>
        <rFont val="Calibri"/>
      </rPr>
      <t xml:space="preserve">At the command prompt, run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chmod 600 /etc/vmware-rhttpproxy/ssl/rui.key </t>
    </r>
    <r>
      <rPr>
        <sz val="11"/>
        <color rgb="FF000000"/>
        <rFont val="Calibri"/>
      </rPr>
      <t xml:space="preserve">
</t>
    </r>
    <r>
      <rPr>
        <sz val="11"/>
        <color rgb="FF000000"/>
        <rFont val="Calibri"/>
      </rPr>
      <t># chown root:root /etc/vmware-rhttpproxy/ssl/rui.key</t>
    </r>
  </si>
  <si>
    <r>
      <rPr>
        <sz val="11"/>
        <color rgb="FF000000"/>
        <rFont val="Calibri"/>
      </rPr>
      <t xml:space="preserve">Envoy's private key is used to prove the identity of the server to clients and securely exchange the shared secret key used to encrypt communications between the web server and clients.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gaining access to the private key, an attacker can pretend to be an authorized server and decrypt the Transport Layer Security (TLS) traffic between a client and the web server.</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</si>
  <si>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stat -c "%n permissions are %a, is owned by %U and group owned by %G" /etc/vmware-rhttpproxy/ssl/rui.key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/etc/vmware-rhttpproxy/ssl/rui.key permissions are 600, is owned by root and group 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</si>
  <si>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V-256742</t>
  </si>
  <si>
    <r>
      <rPr>
        <sz val="11"/>
        <rFont val="Calibri"/>
      </rPr>
      <t>Envoy must exclusively use the HTTPS protocol for client connections.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</si>
  <si>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first &lt;ssl&gt; block and set its content to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&lt;ssl&gt; </t>
    </r>
    <r>
      <rPr>
        <sz val="11"/>
        <color rgb="FF000000"/>
        <rFont val="Calibri"/>
      </rPr>
      <t xml:space="preserve">
</t>
    </r>
    <r>
      <rPr>
        <sz val="11"/>
        <color rgb="FF000000"/>
        <rFont val="Calibri"/>
      </rPr>
      <t xml:space="preserve">    &lt;!-- The server private key file --&gt; </t>
    </r>
    <r>
      <rPr>
        <sz val="11"/>
        <color rgb="FF000000"/>
        <rFont val="Calibri"/>
      </rPr>
      <t xml:space="preserve">
</t>
    </r>
    <r>
      <rPr>
        <sz val="11"/>
        <color rgb="FF000000"/>
        <rFont val="Calibri"/>
      </rPr>
      <t xml:space="preserve">    &lt;privateKey&gt;/etc/vmware-rhttpproxy/ssl/rui.key&lt;/privateKey&gt; </t>
    </r>
    <r>
      <rPr>
        <sz val="11"/>
        <color rgb="FF000000"/>
        <rFont val="Calibri"/>
      </rPr>
      <t xml:space="preserve">
</t>
    </r>
    <r>
      <rPr>
        <sz val="11"/>
        <color rgb="FF000000"/>
        <rFont val="Calibri"/>
      </rPr>
      <t xml:space="preserve">    &lt;!-- The server side certificate file --&gt; </t>
    </r>
    <r>
      <rPr>
        <sz val="11"/>
        <color rgb="FF000000"/>
        <rFont val="Calibri"/>
      </rPr>
      <t xml:space="preserve">
</t>
    </r>
    <r>
      <rPr>
        <sz val="11"/>
        <color rgb="FF000000"/>
        <rFont val="Calibri"/>
      </rPr>
      <t xml:space="preserve">    &lt;certificate&gt;/etc/vmware-rhttpproxy/ssl/rui.crt&lt;/certificate&gt; </t>
    </r>
    <r>
      <rPr>
        <sz val="11"/>
        <color rgb="FF000000"/>
        <rFont val="Calibri"/>
      </rPr>
      <t xml:space="preserve">
</t>
    </r>
    <r>
      <rPr>
        <sz val="11"/>
        <color rgb="FF000000"/>
        <rFont val="Calibri"/>
      </rPr>
      <t xml:space="preserve">    &lt;!-- vecs server name. Currently vecs runs on all node types. --&gt; </t>
    </r>
    <r>
      <rPr>
        <sz val="11"/>
        <color rgb="FF000000"/>
        <rFont val="Calibri"/>
      </rPr>
      <t xml:space="preserve">
</t>
    </r>
    <r>
      <rPr>
        <sz val="11"/>
        <color rgb="FF000000"/>
        <rFont val="Calibri"/>
      </rPr>
      <t xml:space="preserve">    &lt;vecsServerName&gt;localhost&lt;/vecsServerName&gt; </t>
    </r>
    <r>
      <rPr>
        <sz val="11"/>
        <color rgb="FF000000"/>
        <rFont val="Calibri"/>
      </rPr>
      <t xml:space="preserve">
</t>
    </r>
    <r>
      <rPr>
        <sz val="11"/>
        <color rgb="FF000000"/>
        <rFont val="Calibri"/>
      </rPr>
      <t xml:space="preserve">&lt;/ssl&gt;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rhttpproxy</t>
    </r>
  </si>
  <si>
    <r>
      <rPr>
        <sz val="11"/>
        <color rgb="FF000000"/>
        <rFont val="Calibri"/>
      </rPr>
      <t>Remotely accessing vCenter via Envoy involves sensitive information going over the wire. To protect the confidentiality and integrity of these communications, Envoy must be configured to use an encrypted session of HTTPS rather than plain-text HTTP. The Secure Sockets Layer (SSL) configuration block inside the rhttpproxy configuration must be present and correctly configured to safely enable Transport Layer Security (TLS).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</si>
  <si>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'/config/ssl' /etc/vmware-rhttpproxy/config.xml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&lt;ssl&gt; </t>
    </r>
    <r>
      <rPr>
        <sz val="11"/>
        <color rgb="FF000000"/>
        <rFont val="Calibri"/>
      </rPr>
      <t xml:space="preserve">
</t>
    </r>
    <r>
      <rPr>
        <sz val="11"/>
        <color rgb="FF000000"/>
        <rFont val="Calibri"/>
      </rPr>
      <t xml:space="preserve">    &lt;!-- The server private key file --&gt; </t>
    </r>
    <r>
      <rPr>
        <sz val="11"/>
        <color rgb="FF000000"/>
        <rFont val="Calibri"/>
      </rPr>
      <t xml:space="preserve">
</t>
    </r>
    <r>
      <rPr>
        <sz val="11"/>
        <color rgb="FF000000"/>
        <rFont val="Calibri"/>
      </rPr>
      <t xml:space="preserve">    &lt;privateKey&gt;/etc/vmware-rhttpproxy/ssl/rui.key&lt;/privateKey&gt; </t>
    </r>
    <r>
      <rPr>
        <sz val="11"/>
        <color rgb="FF000000"/>
        <rFont val="Calibri"/>
      </rPr>
      <t xml:space="preserve">
</t>
    </r>
    <r>
      <rPr>
        <sz val="11"/>
        <color rgb="FF000000"/>
        <rFont val="Calibri"/>
      </rPr>
      <t xml:space="preserve">    &lt;!-- The server side certificate file --&gt; </t>
    </r>
    <r>
      <rPr>
        <sz val="11"/>
        <color rgb="FF000000"/>
        <rFont val="Calibri"/>
      </rPr>
      <t xml:space="preserve">
</t>
    </r>
    <r>
      <rPr>
        <sz val="11"/>
        <color rgb="FF000000"/>
        <rFont val="Calibri"/>
      </rPr>
      <t xml:space="preserve">    &lt;certificate&gt;/etc/vmware-rhttpproxy/ssl/rui.crt&lt;/certificate&gt; </t>
    </r>
    <r>
      <rPr>
        <sz val="11"/>
        <color rgb="FF000000"/>
        <rFont val="Calibri"/>
      </rPr>
      <t xml:space="preserve">
</t>
    </r>
    <r>
      <rPr>
        <sz val="11"/>
        <color rgb="FF000000"/>
        <rFont val="Calibri"/>
      </rPr>
      <t xml:space="preserve">    &lt;!-- vecs server name. Currently vecs runs on all node types. --&gt; </t>
    </r>
    <r>
      <rPr>
        <sz val="11"/>
        <color rgb="FF000000"/>
        <rFont val="Calibri"/>
      </rPr>
      <t xml:space="preserve">
</t>
    </r>
    <r>
      <rPr>
        <sz val="11"/>
        <color rgb="FF000000"/>
        <rFont val="Calibri"/>
      </rPr>
      <t xml:space="preserve">    &lt;vecsServerName&gt;localhost&lt;/vecsServerName&gt; </t>
    </r>
    <r>
      <rPr>
        <sz val="11"/>
        <color rgb="FF000000"/>
        <rFont val="Calibri"/>
      </rPr>
      <t xml:space="preserve">
</t>
    </r>
    <r>
      <rPr>
        <sz val="11"/>
        <color rgb="FF000000"/>
        <rFont val="Calibri"/>
      </rPr>
      <t xml:space="preserve">  &lt;/ssl&gt;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</si>
  <si>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V-256743</t>
  </si>
  <si>
    <r>
      <rPr>
        <sz val="11"/>
        <rFont val="Calibri"/>
      </rPr>
      <t>Envoy (rhttpproxy) log files must be shipped via syslog to a central log server.</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</si>
  <si>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/etc/vmware-syslog/vmware-services-rhttpproxy.conf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the file if it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contents of the file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#rhttpproxy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File="/var/log/vmware/rhttpproxy/rhttpproxy.log" </t>
    </r>
    <r>
      <rPr>
        <sz val="11"/>
        <color rgb="FF000000"/>
        <rFont val="Calibri"/>
      </rPr>
      <t xml:space="preserve">
</t>
    </r>
    <r>
      <rPr>
        <sz val="11"/>
        <color rgb="FF000000"/>
        <rFont val="Calibri"/>
      </rPr>
      <t xml:space="preserve">      Tag="rhttpproxy-main"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t>
    </r>
  </si>
  <si>
    <r>
      <rPr>
        <sz val="11"/>
        <color rgb="FF000000"/>
        <rFont val="Calibri"/>
      </rPr>
      <t xml:space="preserve">Envoy produces several logs that must be offloaded from the originating system. This information can then be used for diagnostic purposes, forensics purposes, or other purposes relevant to ensuring the availability and integrity of the hosted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Envoy (rhttpproxy) rsyslog configuration is included in the "VMware-visl-integration" package and unpacked to "/etc/vmware-syslog/vmware-services-rhttpproxy.conf". Ensuring the package hashes are as expected also ensures the shipped rsyslog configuration is present and unmodified.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</si>
  <si>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rpm -V VMware-visl-integration|grep vmware-services-rhttpproxy.conf|grep "^..5......"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output, this is a finding.</t>
    </r>
  </si>
  <si>
    <t>V-256744</t>
  </si>
  <si>
    <r>
      <rPr>
        <sz val="11"/>
        <rFont val="Calibri"/>
      </rPr>
      <t>Envoy log files must be shipped via syslog to a central log server.</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</si>
  <si>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/etc/vmware-syslog/vmware-services-envoy.conf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the file if it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contents of the file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#envoy service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File="/var/log/vmware/envoy/envoy.log" </t>
    </r>
    <r>
      <rPr>
        <sz val="11"/>
        <color rgb="FF000000"/>
        <rFont val="Calibri"/>
      </rPr>
      <t xml:space="preserve">
</t>
    </r>
    <r>
      <rPr>
        <sz val="11"/>
        <color rgb="FF000000"/>
        <rFont val="Calibri"/>
      </rPr>
      <t xml:space="preserve">      Tag="envoy-main"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#envoy access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File="/var/log/vmware/envoy/envoy-access.log" </t>
    </r>
    <r>
      <rPr>
        <sz val="11"/>
        <color rgb="FF000000"/>
        <rFont val="Calibri"/>
      </rPr>
      <t xml:space="preserve">
</t>
    </r>
    <r>
      <rPr>
        <sz val="11"/>
        <color rgb="FF000000"/>
        <rFont val="Calibri"/>
      </rPr>
      <t xml:space="preserve">      Tag="envoy-access"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t>
    </r>
  </si>
  <si>
    <r>
      <rPr>
        <sz val="11"/>
        <color rgb="FF000000"/>
        <rFont val="Calibri"/>
      </rPr>
      <t>Envoy rsyslog configuration is included in the "VMware-visl-integration" package and unpacked to "/etc/vmware-syslog/vmware-services-envoy.conf". Ensuring the package hashes are as expected also ensures the shipped rsyslog configuration is present and unmodified.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</si>
  <si>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rpm -V VMware-visl-integration|grep vmware-services-envoy.conf|grep "^..5......"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output, this is a finding.</t>
    </r>
  </si>
  <si>
    <t>V-256745</t>
  </si>
  <si>
    <r>
      <rPr>
        <sz val="11"/>
        <rFont val="Calibri"/>
      </rPr>
      <t>The Security Token Service must limit the amount of time that each Transmission Control Protocol (TCP) connection is kept alive.</t>
    </r>
  </si>
  <si>
    <t>vCenter Appliance STS</t>
  </si>
  <si>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each of the &lt;Connector&gt;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each &lt;Connector&gt; node with the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connectionTimeout="60000"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</si>
  <si>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Denial of service (DoS) is one threat against web servers. Many DoS attacks attempt to consume web server resources in such a way that no more resources are available to satisfy legitimate requests.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Tomcat, the "connectionTimeout" attribute sets the number of milliseconds the server will wait after accepting a connection for the requested Uniform Resource Identifier (URI) line to be presented. This timeout will also be used when reading the request body (if any). This prevents idle sockets that are not sending HTTP requests from consuming system resources and potentially denying new connections.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</si>
  <si>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'/Server/Service/Connector[@port="${bio-custom.http.port}"]/@connectionTimeout'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connectionTimeout="60000"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</si>
  <si>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V-256746</t>
  </si>
  <si>
    <r>
      <rPr>
        <sz val="11"/>
        <rFont val="Calibri"/>
      </rPr>
      <t>The Security Token Service must limit the number of concurrent connections permitted.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</si>
  <si>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&lt;Executor&gt; mode with the name of "tomcatThreadPool" and configure with the value 'maxThreads="150"'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&lt;Executor maxThreads="150" minSpareThreads="50" name="tomcatThreadPool" namePrefix="tomcat-http--" /&gt;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</si>
  <si>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Resource exhaustion can occur when an unlimited number of concurrent requests are allowed on a website, facilitating a denial-of-service attack. Unless the number of requests is controlled, the web server can consume enough system resources to cause a system crash.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Mitigating this kind of attack will include limiting the number of concurrent HTTP/HTTPS requests. In Tomcat,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</si>
  <si>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'/Server/Service/Executor[@name="tomcatThreadPool"]/@maxThreads'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maxThreads="150"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</si>
  <si>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V-256747</t>
  </si>
  <si>
    <r>
      <rPr>
        <sz val="11"/>
        <rFont val="Calibri"/>
      </rPr>
      <t>The Security Token Service must limit the maximum size of a POST request.</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</si>
  <si>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each of the &lt;Connector&gt;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any configuration for "maxPostSize".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</si>
  <si>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The "maxPostSize" value is the maximum size in bytes of the POST that will be handled by the container FORM URL parameter parsing. Limit its size to reduce exposure to a denial-of-service (DoS)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"maxPostSize" is not set, the default value of 2097152 (2MB) is used. Security Token Service is configured in its shipping state to not set a value for "maxPostSize".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</si>
  <si>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'/Server/Service/Connector[@port="${bio-custom.http.port}"]/@maxPostSize'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</si>
  <si>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V-256748</t>
  </si>
  <si>
    <r>
      <rPr>
        <sz val="11"/>
        <rFont val="Calibri"/>
      </rPr>
      <t>The Security Token Service must protect cookies from cross-site scripting (XSS).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</si>
  <si>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&lt;session-config&gt; node and configure it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&lt;session-config&gt; </t>
    </r>
    <r>
      <rPr>
        <sz val="11"/>
        <color rgb="FF000000"/>
        <rFont val="Calibri"/>
      </rPr>
      <t xml:space="preserve">
</t>
    </r>
    <r>
      <rPr>
        <sz val="11"/>
        <color rgb="FF000000"/>
        <rFont val="Calibri"/>
      </rPr>
      <t xml:space="preserve">        &lt;session-timeout&gt;30&lt;/session-timeout&gt; </t>
    </r>
    <r>
      <rPr>
        <sz val="11"/>
        <color rgb="FF000000"/>
        <rFont val="Calibri"/>
      </rPr>
      <t xml:space="preserve">
</t>
    </r>
    <r>
      <rPr>
        <sz val="11"/>
        <color rgb="FF000000"/>
        <rFont val="Calibri"/>
      </rPr>
      <t xml:space="preserve">        &lt;cookie-config&gt; </t>
    </r>
    <r>
      <rPr>
        <sz val="11"/>
        <color rgb="FF000000"/>
        <rFont val="Calibri"/>
      </rPr>
      <t xml:space="preserve">
</t>
    </r>
    <r>
      <rPr>
        <sz val="11"/>
        <color rgb="FF000000"/>
        <rFont val="Calibri"/>
      </rPr>
      <t xml:space="preserve">            &lt;http-only&gt;true&lt;/http-only&gt; </t>
    </r>
    <r>
      <rPr>
        <sz val="11"/>
        <color rgb="FF000000"/>
        <rFont val="Calibri"/>
      </rPr>
      <t xml:space="preserve">
</t>
    </r>
    <r>
      <rPr>
        <sz val="11"/>
        <color rgb="FF000000"/>
        <rFont val="Calibri"/>
      </rPr>
      <t xml:space="preserve">            &lt;secure&gt;true&lt;/secure&gt; </t>
    </r>
    <r>
      <rPr>
        <sz val="11"/>
        <color rgb="FF000000"/>
        <rFont val="Calibri"/>
      </rPr>
      <t xml:space="preserve">
</t>
    </r>
    <r>
      <rPr>
        <sz val="11"/>
        <color rgb="FF000000"/>
        <rFont val="Calibri"/>
      </rPr>
      <t xml:space="preserve">       &lt;/cookie-config&gt; </t>
    </r>
    <r>
      <rPr>
        <sz val="11"/>
        <color rgb="FF000000"/>
        <rFont val="Calibri"/>
      </rPr>
      <t xml:space="preserve">
</t>
    </r>
    <r>
      <rPr>
        <sz val="11"/>
        <color rgb="FF000000"/>
        <rFont val="Calibri"/>
      </rPr>
      <t xml:space="preserve">&lt;/session-config&gt;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</si>
  <si>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Cookies are a common way to save session state over the HTTP(S) protocol. If an attacker can compromise session data stored in a cookie, they are better able to launch an attack against the server and its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SRG-APP-000223-WSR-000011, SRG-APP-000439-WSR-000154</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</si>
  <si>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'/web-app/session-config/cookie-config/http-only'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&lt;http-only&gt;true&lt;/http-only&gt;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</si>
  <si>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V-256749</t>
  </si>
  <si>
    <r>
      <rPr>
        <sz val="11"/>
        <rFont val="Calibri"/>
      </rPr>
      <t>The Security Token Service must record user access in a format that enables monitoring of remote access.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</si>
  <si>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Inside the &lt;Host&gt; node, find the "AccessLogValve" &lt;Valve&gt; node and replace the "pattern" element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pattern="%t %I [RemoteIP] %{X-Forwarded-For}i %u [Request] %h:%{remote}p to local %{local}p - %H %m %U%q    [Response] %s - %b bytes    [Perf] process %Dms / commit %Fms / conn [%X]"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</si>
  <si>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Remote access can be exploited by an attacker to compromise the server. By recording all remote access activities, it will be possible to determine the attacker's location, intent, and degree of success.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SRG-APP-000093-WSR-000053, SRG-APP-000095-WSR-000056, SRG-APP-000096-WSR-000057, SRG-APP-000097-WSR-000058, SRG-APP-000098-WSR-000059, SRG-APP-000098-WSR-000060, SRG-APP-000099-WSR-000061, SRG-APP-000100-WSR-000064, SRG-APP-000374-WSR-000172, SRG-APP-000375-WSR-000171</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</si>
  <si>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/usr/lib/vmware-sso/vmware-sts/conf/server.xml | sed '2 s/xmlns=".*"//g' | xmllint --xpath '/Server/Service/Engine/Host/Valve[@className="org.apache.catalina.valves.AccessLogValve"]/@pattern'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pattern="%t %I [RemoteIP] %{X-Forwarded-For}i %u [Request] %h:%{remote}p to local %{local}p - %H %m %U%q    [Response] %s - %b bytes    [Perf] process %Dms / commit %Fms / conn [%X]"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</si>
  <si>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V-256750</t>
  </si>
  <si>
    <r>
      <rPr>
        <sz val="11"/>
        <rFont val="Calibri"/>
      </rPr>
      <t>The Security Token Service must generate log records during Java startup and shutdown.</t>
    </r>
  </si>
  <si>
    <r>
      <rPr>
        <sz val="11"/>
        <color rgb="FF000000"/>
        <rFont val="Calibri"/>
      </rPr>
      <t>Navigate to and open:</t>
    </r>
    <r>
      <rPr>
        <sz val="11"/>
        <color rgb="FF000000"/>
        <rFont val="Calibri"/>
      </rPr>
      <t xml:space="preserve">
</t>
    </r>
    <r>
      <rPr>
        <sz val="11"/>
        <color rgb="FF000000"/>
        <rFont val="Calibri"/>
      </rPr>
      <t>/usr/lib/vmware-sso/vmware-sts/conf/logging.properties</t>
    </r>
    <r>
      <rPr>
        <sz val="11"/>
        <color rgb="FF000000"/>
        <rFont val="Calibri"/>
      </rPr>
      <t xml:space="preserve">
</t>
    </r>
    <r>
      <rPr>
        <sz val="11"/>
        <color rgb="FF000000"/>
        <rFont val="Calibri"/>
      </rPr>
      <t>Ensure that the "handlers" and ".handlers" lines are configured as follows:</t>
    </r>
    <r>
      <rPr>
        <sz val="11"/>
        <color rgb="FF000000"/>
        <rFont val="Calibri"/>
      </rPr>
      <t xml:space="preserve">
</t>
    </r>
    <r>
      <rPr>
        <sz val="11"/>
        <color rgb="FF000000"/>
        <rFont val="Calibri"/>
      </rPr>
      <t>handlers = 1catalina.org.apache.juli.FileHandler, 2localhost.org.apache.juli.FileHandler, 3manager.org.apache.juli.FileHandler, 4host-manager.org.apache.juli.FileHandler</t>
    </r>
    <r>
      <rPr>
        <sz val="11"/>
        <color rgb="FF000000"/>
        <rFont val="Calibri"/>
      </rPr>
      <t xml:space="preserve">
</t>
    </r>
    <r>
      <rPr>
        <sz val="11"/>
        <color rgb="FF000000"/>
        <rFont val="Calibri"/>
      </rPr>
      <t>.handlers = 1catalina.org.apache.juli.FileHandler</t>
    </r>
    <r>
      <rPr>
        <sz val="11"/>
        <color rgb="FF000000"/>
        <rFont val="Calibri"/>
      </rPr>
      <t xml:space="preserve">
</t>
    </r>
    <r>
      <rPr>
        <sz val="11"/>
        <color rgb="FF000000"/>
        <rFont val="Calibri"/>
      </rPr>
      <t>1catalina.org.apache.juli.FileHandler.level = FINE</t>
    </r>
    <r>
      <rPr>
        <sz val="11"/>
        <color rgb="FF000000"/>
        <rFont val="Calibri"/>
      </rPr>
      <t xml:space="preserve">
</t>
    </r>
    <r>
      <rPr>
        <sz val="11"/>
        <color rgb="FF000000"/>
        <rFont val="Calibri"/>
      </rPr>
      <t>1catalina.org.apache.juli.FileHandler.directory = ${catalina.base}/logs/tomcat</t>
    </r>
    <r>
      <rPr>
        <sz val="11"/>
        <color rgb="FF000000"/>
        <rFont val="Calibri"/>
      </rPr>
      <t xml:space="preserve">
</t>
    </r>
    <r>
      <rPr>
        <sz val="11"/>
        <color rgb="FF000000"/>
        <rFont val="Calibri"/>
      </rPr>
      <t>1catalina.org.apache.juli.FileHandler.prefix = catalina.</t>
    </r>
    <r>
      <rPr>
        <sz val="11"/>
        <color rgb="FF000000"/>
        <rFont val="Calibri"/>
      </rPr>
      <t xml:space="preserve">
</t>
    </r>
    <r>
      <rPr>
        <sz val="11"/>
        <color rgb="FF000000"/>
        <rFont val="Calibri"/>
      </rPr>
      <t>1catalina.org.apache.juli.FileHandler.bufferSize = -1</t>
    </r>
    <r>
      <rPr>
        <sz val="11"/>
        <color rgb="FF000000"/>
        <rFont val="Calibri"/>
      </rPr>
      <t xml:space="preserve">
</t>
    </r>
    <r>
      <rPr>
        <sz val="11"/>
        <color rgb="FF000000"/>
        <rFont val="Calibri"/>
      </rPr>
      <t>1catalina.org.apache.juli.FileHandler.formatter = java.util.logging.SimpleFormatter</t>
    </r>
    <r>
      <rPr>
        <sz val="11"/>
        <color rgb="FF000000"/>
        <rFont val="Calibri"/>
      </rPr>
      <t xml:space="preserve">
</t>
    </r>
    <r>
      <rPr>
        <sz val="11"/>
        <color rgb="FF000000"/>
        <rFont val="Calibri"/>
      </rPr>
      <t>1catalina.org.apache.juli.FileHandler.maxDays = 10</t>
    </r>
    <r>
      <rPr>
        <sz val="11"/>
        <color rgb="FF000000"/>
        <rFont val="Calibri"/>
      </rPr>
      <t xml:space="preserve">
</t>
    </r>
    <r>
      <rPr>
        <sz val="11"/>
        <color rgb="FF000000"/>
        <rFont val="Calibri"/>
      </rPr>
      <t>org.apache.catalina.startup.Catalina.handlers = 1catalina.org.apache.juli.FileHandler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</si>
  <si>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Logging must be started as soon as possible when a service starts and as late as possible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Satisfies: SRG-APP-000089-WSR-000047, SRG-APP-000092-WSR-000055</t>
    </r>
  </si>
  <si>
    <r>
      <rPr>
        <sz val="11"/>
        <color rgb="FF000000"/>
        <rFont val="Calibri"/>
      </rPr>
      <t>At the command prompt, run the following command:</t>
    </r>
    <r>
      <rPr>
        <sz val="11"/>
        <color rgb="FF000000"/>
        <rFont val="Calibri"/>
      </rPr>
      <t xml:space="preserve">
</t>
    </r>
    <r>
      <rPr>
        <sz val="11"/>
        <color rgb="FF000000"/>
        <rFont val="Calibri"/>
      </rPr>
      <t># grep "1catalina.org.apache.juli.FileHandler" /usr/lib/vmware-sso/vmware-sts/conf/logging.properties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handlers = 1catalina.org.apache.juli.FileHandler, 2localhost.org.apache.juli.FileHandler, 3manager.org.apache.juli.FileHandler, 4host-manager.org.apache.juli.FileHandler</t>
    </r>
    <r>
      <rPr>
        <sz val="11"/>
        <color rgb="FF000000"/>
        <rFont val="Calibri"/>
      </rPr>
      <t xml:space="preserve">
</t>
    </r>
    <r>
      <rPr>
        <sz val="11"/>
        <color rgb="FF000000"/>
        <rFont val="Calibri"/>
      </rPr>
      <t>.handlers = 1catalina.org.apache.juli.FileHandler</t>
    </r>
    <r>
      <rPr>
        <sz val="11"/>
        <color rgb="FF000000"/>
        <rFont val="Calibri"/>
      </rPr>
      <t xml:space="preserve">
</t>
    </r>
    <r>
      <rPr>
        <sz val="11"/>
        <color rgb="FF000000"/>
        <rFont val="Calibri"/>
      </rPr>
      <t>1catalina.org.apache.juli.FileHandler.level = FINE</t>
    </r>
    <r>
      <rPr>
        <sz val="11"/>
        <color rgb="FF000000"/>
        <rFont val="Calibri"/>
      </rPr>
      <t xml:space="preserve">
</t>
    </r>
    <r>
      <rPr>
        <sz val="11"/>
        <color rgb="FF000000"/>
        <rFont val="Calibri"/>
      </rPr>
      <t>1catalina.org.apache.juli.FileHandler.directory = ${catalina.base}/logs/tomcat</t>
    </r>
    <r>
      <rPr>
        <sz val="11"/>
        <color rgb="FF000000"/>
        <rFont val="Calibri"/>
      </rPr>
      <t xml:space="preserve">
</t>
    </r>
    <r>
      <rPr>
        <sz val="11"/>
        <color rgb="FF000000"/>
        <rFont val="Calibri"/>
      </rPr>
      <t>1catalina.org.apache.juli.FileHandler.prefix = catalina.</t>
    </r>
    <r>
      <rPr>
        <sz val="11"/>
        <color rgb="FF000000"/>
        <rFont val="Calibri"/>
      </rPr>
      <t xml:space="preserve">
</t>
    </r>
    <r>
      <rPr>
        <sz val="11"/>
        <color rgb="FF000000"/>
        <rFont val="Calibri"/>
      </rPr>
      <t>1catalina.org.apache.juli.FileHandler.bufferSize = -1</t>
    </r>
    <r>
      <rPr>
        <sz val="11"/>
        <color rgb="FF000000"/>
        <rFont val="Calibri"/>
      </rPr>
      <t xml:space="preserve">
</t>
    </r>
    <r>
      <rPr>
        <sz val="11"/>
        <color rgb="FF000000"/>
        <rFont val="Calibri"/>
      </rPr>
      <t>1catalina.org.apache.juli.FileHandler.formatter = java.util.logging.SimpleFormatter</t>
    </r>
    <r>
      <rPr>
        <sz val="11"/>
        <color rgb="FF000000"/>
        <rFont val="Calibri"/>
      </rPr>
      <t xml:space="preserve">
</t>
    </r>
    <r>
      <rPr>
        <sz val="11"/>
        <color rgb="FF000000"/>
        <rFont val="Calibri"/>
      </rPr>
      <t>1catalina.org.apache.juli.FileHandler.maxDays = 10</t>
    </r>
    <r>
      <rPr>
        <sz val="11"/>
        <color rgb="FF000000"/>
        <rFont val="Calibri"/>
      </rPr>
      <t xml:space="preserve">
</t>
    </r>
    <r>
      <rPr>
        <sz val="11"/>
        <color rgb="FF000000"/>
        <rFont val="Calibri"/>
      </rPr>
      <t>org.apache.catalina.startup.Catalina.handlers = 1catalina.org.apache.juli.FileHandler</t>
    </r>
    <r>
      <rPr>
        <sz val="11"/>
        <color rgb="FF000000"/>
        <rFont val="Calibri"/>
      </rPr>
      <t xml:space="preserve">
</t>
    </r>
    <r>
      <rPr>
        <sz val="11"/>
        <color rgb="FF000000"/>
        <rFont val="Calibri"/>
      </rPr>
      <t>If the output does not match the expected result, this is a finding.</t>
    </r>
  </si>
  <si>
    <t>V-256751</t>
  </si>
  <si>
    <r>
      <rPr>
        <sz val="11"/>
        <rFont val="Calibri"/>
      </rPr>
      <t>Security Token Service log files must only be modifiable by privileged users.</t>
    </r>
  </si>
  <si>
    <r>
      <rPr>
        <sz val="11"/>
        <color rgb="FF000000"/>
        <rFont val="Calibri"/>
      </rPr>
      <t xml:space="preserve">At the command prompt, run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chmod o-w &lt;file&gt; </t>
    </r>
    <r>
      <rPr>
        <sz val="11"/>
        <color rgb="FF000000"/>
        <rFont val="Calibri"/>
      </rPr>
      <t xml:space="preserve">
</t>
    </r>
    <r>
      <rPr>
        <sz val="11"/>
        <color rgb="FF000000"/>
        <rFont val="Calibri"/>
      </rPr>
      <t xml:space="preserve"># chown root:root &lt;file&gt;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Substitute &lt;file&gt; with the listed file.</t>
    </r>
  </si>
  <si>
    <r>
      <rPr>
        <sz val="11"/>
        <color rgb="FF000000"/>
        <rFont val="Calibri"/>
      </rPr>
      <t xml:space="preserve">Log data is essential in the investigation of events. The accuracy of the information is always pertinent. One of the first steps an attacker will undertake is the modification or deletion of log records to cover tracks and prolong discovery.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web server must protect the log data from unauthorized modification. Security Token Service restricts all modification of log files by default, but this configuration must be verified.</t>
    </r>
    <r>
      <rPr>
        <sz val="11"/>
        <color rgb="FF000000"/>
        <rFont val="Calibri"/>
      </rPr>
      <t xml:space="preserve">
</t>
    </r>
    <r>
      <rPr>
        <sz val="11"/>
        <color rgb="FF000000"/>
        <rFont val="Calibri"/>
      </rPr>
      <t>Satisfies: SRG-APP-000119-WSR-000069, SRG-APP-000120-WSR-000070</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</si>
  <si>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/storage/log/vmware/sso/ -xdev -type f -a '(' -perm -o+w -o -not -user root -o -not -group root ')' -exec ls -ld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returned, this is a finding.</t>
    </r>
  </si>
  <si>
    <t>V-256752</t>
  </si>
  <si>
    <r>
      <rPr>
        <sz val="11"/>
        <rFont val="Calibri"/>
      </rPr>
      <t>The Security Token Service application files must be verified for their integrity.</t>
    </r>
  </si>
  <si>
    <r>
      <rPr>
        <sz val="11"/>
        <color rgb="FF000000"/>
        <rFont val="Calibri"/>
      </rPr>
      <t xml:space="preserve">Reinstall the vCenter Server Appliance (VCSA) or roll back to a backup.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VMware does not support modifying the Security Token Service installation files manually.</t>
    </r>
  </si>
  <si>
    <r>
      <rPr>
        <sz val="11"/>
        <color rgb="FF000000"/>
        <rFont val="Calibri"/>
      </rPr>
      <t>Verifying the Security Token Service application code is unchanged from its shipping state is essential for file validation and nonrepudiation of the Security Token Service. There is no reason the MD5 hash of the RPM original files should be changed after installation, excluding configuration files.</t>
    </r>
    <r>
      <rPr>
        <sz val="11"/>
        <color rgb="FF000000"/>
        <rFont val="Calibri"/>
      </rPr>
      <t xml:space="preserve">
</t>
    </r>
    <r>
      <rPr>
        <sz val="11"/>
        <color rgb="FF000000"/>
        <rFont val="Calibri"/>
      </rPr>
      <t>Satisfies: SRG-APP-000131-WSR-000051, SRG-APP-000357-WSR-000150</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</si>
  <si>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rpm -V vmware-identity-sts|grep "^..5......"|grep -v -E "\.properties|\.xml|\.conf"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any output, this is a finding.</t>
    </r>
  </si>
  <si>
    <t>V-256753</t>
  </si>
  <si>
    <r>
      <rPr>
        <sz val="11"/>
        <rFont val="Calibri"/>
      </rPr>
      <t>The Security Token Service must only run one webapp.</t>
    </r>
  </si>
  <si>
    <r>
      <rPr>
        <sz val="11"/>
        <color rgb="FF000000"/>
        <rFont val="Calibri"/>
      </rPr>
      <t xml:space="preserve">For each unexpected file returned in the check,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rm /usr/lib/vmware-sso/vmware-sts/webapps/&lt;NAME&gt;.war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</si>
  <si>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VMware ships the Security Token Service on the vCenter Server Appliance (VCSA) with one webapp, in "ROOT.war". Any other ".war" file is potentially malicious and must be removed.</t>
    </r>
    <r>
      <rPr>
        <sz val="11"/>
        <color rgb="FF000000"/>
        <rFont val="Calibri"/>
      </rPr>
      <t xml:space="preserve">
</t>
    </r>
    <r>
      <rPr>
        <sz val="11"/>
        <color rgb="FF000000"/>
        <rFont val="Calibri"/>
      </rPr>
      <t>Satisfies: SRG-APP-000131-WSR-000073, SRG-APP-000141-WSR-000075</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</si>
  <si>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ls /usr/lib/vmware-sso/vmware-sts/webapps/*.war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/usr/lib/vmware-sso/vmware-sts/webapps/ROOT.war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of this command does not match the expected result, this is a finding.</t>
    </r>
  </si>
  <si>
    <t>V-256754</t>
  </si>
  <si>
    <r>
      <rPr>
        <sz val="11"/>
        <rFont val="Calibri"/>
      </rPr>
      <t>The Security Token Service must not be configured with unused realms.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</si>
  <si>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the &lt;Realm&gt; node returned in the 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</si>
  <si>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The Security Token Service performs user authentication at the application level and not through Tomcat. To eliminate unnecessary features and ensure the Security Token Service remains in its shipping state, the lack of a "UserDatabaseRealm" configuration must be confirmed.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</si>
  <si>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UserDatabaseRealm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</si>
  <si>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V-256755</t>
  </si>
  <si>
    <r>
      <rPr>
        <sz val="11"/>
        <rFont val="Calibri"/>
      </rPr>
      <t>The Security Token Service must be configured to limit access to internal packages.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</si>
  <si>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"package.access" line is configured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package.access=sun.,org.apache.catalina.,org.apache.coyote.,org.apache.tomcat.,org.apache.jasper.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</si>
  <si>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The "package.access" entry in the "catalina.properties" file implements access control at the package level. When properly configured, a Security Exception will be reported if an errant or malicious webapp attempts to access the listed internal classes directly or if a new class is defined under the protected packages.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Security Token Service comes preconfigured with the appropriate packages defined in "package.access", and this configuration must be maintained.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</si>
  <si>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"package.access" /usr/lib/vmware-sso/vmware-sts/conf/catalina.properties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package.access=sun.,org.apache.catalina.,org.apache.coyote.,org.apache.tomcat.,org.apache.jasper.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</si>
  <si>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V-256756</t>
  </si>
  <si>
    <r>
      <rPr>
        <sz val="11"/>
        <rFont val="Calibri"/>
      </rPr>
      <t>The Security Token Service must have Multipurpose Internet Mail Extensions (MIME) that invoke operating system shell programs disabled.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</si>
  <si>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all of the following nodes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&lt;mime-type&gt;application/x-csh&lt;/mime-type&gt; </t>
    </r>
    <r>
      <rPr>
        <sz val="11"/>
        <color rgb="FF000000"/>
        <rFont val="Calibri"/>
      </rPr>
      <t xml:space="preserve">
</t>
    </r>
    <r>
      <rPr>
        <sz val="11"/>
        <color rgb="FF000000"/>
        <rFont val="Calibri"/>
      </rPr>
      <t xml:space="preserve">&lt;mime-type&gt;application/x-shar&lt;/mime-type&gt; </t>
    </r>
    <r>
      <rPr>
        <sz val="11"/>
        <color rgb="FF000000"/>
        <rFont val="Calibri"/>
      </rPr>
      <t xml:space="preserve">
</t>
    </r>
    <r>
      <rPr>
        <sz val="11"/>
        <color rgb="FF000000"/>
        <rFont val="Calibri"/>
      </rPr>
      <t xml:space="preserve">&lt;mime-type&gt;application/x-sh&lt;/mime-type&gt; </t>
    </r>
    <r>
      <rPr>
        <sz val="11"/>
        <color rgb="FF000000"/>
        <rFont val="Calibri"/>
      </rPr>
      <t xml:space="preserve">
</t>
    </r>
    <r>
      <rPr>
        <sz val="11"/>
        <color rgb="FF000000"/>
        <rFont val="Calibri"/>
      </rPr>
      <t xml:space="preserve">&lt;mime-type&gt;application/x-ksh&lt;/mime-type&gt;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vmon-cli --restart 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Delete the entire mime-mapping node for the target mime-type.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&lt;mime-mapping&gt; </t>
    </r>
    <r>
      <rPr>
        <sz val="11"/>
        <color rgb="FF000000"/>
        <rFont val="Calibri"/>
      </rPr>
      <t xml:space="preserve">
</t>
    </r>
    <r>
      <rPr>
        <sz val="11"/>
        <color rgb="FF000000"/>
        <rFont val="Calibri"/>
      </rPr>
      <t xml:space="preserve">    &lt;extension&gt;sh&lt;/extension&gt; </t>
    </r>
    <r>
      <rPr>
        <sz val="11"/>
        <color rgb="FF000000"/>
        <rFont val="Calibri"/>
      </rPr>
      <t xml:space="preserve">
</t>
    </r>
    <r>
      <rPr>
        <sz val="11"/>
        <color rgb="FF000000"/>
        <rFont val="Calibri"/>
      </rPr>
      <t xml:space="preserve">    &lt;mime-type&gt;application/x-sh&lt;/mime-type&gt; </t>
    </r>
    <r>
      <rPr>
        <sz val="11"/>
        <color rgb="FF000000"/>
        <rFont val="Calibri"/>
      </rPr>
      <t xml:space="preserve">
</t>
    </r>
    <r>
      <rPr>
        <sz val="11"/>
        <color rgb="FF000000"/>
        <rFont val="Calibri"/>
      </rPr>
      <t>&lt;/mime-mapping&gt;</t>
    </r>
  </si>
  <si>
    <r>
      <rPr>
        <sz val="11"/>
        <color rgb="FF000000"/>
        <rFont val="Calibri"/>
      </rPr>
      <t xml:space="preserve">MIME mappings tell the Security Token Service what type of program various file types and extensions are and what external utilities or programs are needed to execute the file type.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ensuring various shell script MIME types are not included in "web.xml", the server is protected against malicious users tricking the server into executing shell command files.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</si>
  <si>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-En '(x-csh&lt;)|(x-sh&lt;)|(x-shar&lt;)|(x-ksh&lt;)' /usr/lib/vmware-sso/vmware-sts/conf/web.xml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</si>
  <si>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V-256757</t>
  </si>
  <si>
    <r>
      <rPr>
        <sz val="11"/>
        <rFont val="Calibri"/>
      </rPr>
      <t>The Security Token Service must have mappings set for Java servlet pages.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</si>
  <si>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Inside the &lt;web-app&gt; parent node, add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&lt;servlet-name&gt;jsp&lt;/servlet-name&gt; </t>
    </r>
    <r>
      <rPr>
        <sz val="11"/>
        <color rgb="FF000000"/>
        <rFont val="Calibri"/>
      </rPr>
      <t xml:space="preserve">
</t>
    </r>
    <r>
      <rPr>
        <sz val="11"/>
        <color rgb="FF000000"/>
        <rFont val="Calibri"/>
      </rPr>
      <t xml:space="preserve">    &lt;url-pattern&gt;*.jsp&lt;/url-pattern&gt; </t>
    </r>
    <r>
      <rPr>
        <sz val="11"/>
        <color rgb="FF000000"/>
        <rFont val="Calibri"/>
      </rPr>
      <t xml:space="preserve">
</t>
    </r>
    <r>
      <rPr>
        <sz val="11"/>
        <color rgb="FF000000"/>
        <rFont val="Calibri"/>
      </rPr>
      <t xml:space="preserve">    &lt;url-pattern&gt;*.jspx&lt;/url-pattern&gt;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</si>
  <si>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Resource mapping is the process of tying a particular file type to a process in the web server that can serve that type of file to a requesting client and identify which file types are not to be delivered to a client.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Tomcat is a Java-based web server, the main file extension used is *.jsp. This check ensures the *.jsp and *.jspx file types have been properly mapped to servlets.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</si>
  <si>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'/web-app/servlet-mapping/servlet-name[text()="jsp"]/parent::servlet-mapping'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&lt;servlet-name&gt;jsp&lt;/servlet-name&gt; </t>
    </r>
    <r>
      <rPr>
        <sz val="11"/>
        <color rgb="FF000000"/>
        <rFont val="Calibri"/>
      </rPr>
      <t xml:space="preserve">
</t>
    </r>
    <r>
      <rPr>
        <sz val="11"/>
        <color rgb="FF000000"/>
        <rFont val="Calibri"/>
      </rPr>
      <t xml:space="preserve">    &lt;url-pattern&gt;*.jsp&lt;/url-pattern&gt; </t>
    </r>
    <r>
      <rPr>
        <sz val="11"/>
        <color rgb="FF000000"/>
        <rFont val="Calibri"/>
      </rPr>
      <t xml:space="preserve">
</t>
    </r>
    <r>
      <rPr>
        <sz val="11"/>
        <color rgb="FF000000"/>
        <rFont val="Calibri"/>
      </rPr>
      <t xml:space="preserve">    &lt;url-pattern&gt;*.jspx&lt;/url-pattern&gt;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</si>
  <si>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V-256758</t>
  </si>
  <si>
    <r>
      <rPr>
        <sz val="11"/>
        <rFont val="Calibri"/>
      </rPr>
      <t>The Security Token Service must not have the Web Distributed Authoring (WebDAV) servlet installed.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</si>
  <si>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the &lt;servlet-name&gt;webdav&lt;/servlet-name&gt; node and remove the entire parent &lt;servlet&gt; block.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</si>
  <si>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The Security Token Service does not configure WebDAV by default.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</si>
  <si>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-n 'webdav' /usr/lib/vmware-sso/vmware-sts/conf/web.xml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</si>
  <si>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V-256759</t>
  </si>
  <si>
    <r>
      <rPr>
        <sz val="11"/>
        <rFont val="Calibri"/>
      </rPr>
      <t>The Security Token Service must be configured with memory leak protection.</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</si>
  <si>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&lt;Server&gt;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'&lt;Listener className="org.apache.catalina.core.JreMemoryLeakPreventionListener"/&gt;' to the &lt;Server&gt;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</si>
  <si>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The Java Runtime environment can cause a memory leak or lock files under certain conditions. Without memory leak protection, the Security Token Service can continue to consume system resources which will lead to "OutOfMemoryErrors" when reloading web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Memory leaks occur when JRE code uses the context class loader to load a singleton. This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the hosted application does not consume system resources and cause an unstable environment.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</si>
  <si>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JreMemoryLeakPreventionListener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&lt;Listener className="org.apache.catalina.core.JreMemoryLeakPreventionListener"/&gt;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</si>
  <si>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V-256760</t>
  </si>
  <si>
    <r>
      <rPr>
        <sz val="11"/>
        <rFont val="Calibri"/>
      </rPr>
      <t>The Security Token Service must not have any symbolic links in the web content directory tree.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</si>
  <si>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Replace &lt;file_name&gt; for the name of any files that were returned.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unlink &lt;file_name&gt;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Repeat the command for each file that was returned.</t>
    </r>
  </si>
  <si>
    <r>
      <rPr>
        <sz val="11"/>
        <color rgb="FF000000"/>
        <rFont val="Calibri"/>
      </rPr>
      <t xml:space="preserve">A web server is designed to deliver content and execute scripts or applications on the request of a client or user. Containing user requests to files in the directory tree of the hosted web application and limiting the execution of scripts and applications guarantees the user is not accessing information protected outside the application's realm.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</si>
  <si>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/usr/lib/vmware-sso/vmware-sts/webapps/ -type l -ls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</si>
  <si>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V-256761</t>
  </si>
  <si>
    <r>
      <rPr>
        <sz val="11"/>
        <rFont val="Calibri"/>
      </rPr>
      <t>The Security Token Service directory tree must have permissions in an out-of-the-box state.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</si>
  <si>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chown root:root &lt;file_name&gt;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Repeat the command for each file that was returned.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Replace &lt;file_name&gt; for the name of the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</si>
  <si>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The Security Token Service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</si>
  <si>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/usr/lib/vmware-sso/vmware-sts/ -xdev -type f -a '(' -not -user root -o -not -group root ')' -exec ls -ld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</si>
  <si>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V-256762</t>
  </si>
  <si>
    <r>
      <rPr>
        <sz val="11"/>
        <rFont val="Calibri"/>
      </rPr>
      <t>The Security Token Service must fail to a known safe state if system initialization fails, shutdown fails, or aborts fail.</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</si>
  <si>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change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org.apache.catalina.startup.EXIT_ON_INIT_FAILURE=true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</si>
  <si>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Determining a safe state for failure and weighing that against a potential denial of service for users depends on what type of application the web server is hosting. For the Security Token Service, it is preferable that the service abort startup on any initialization failure rather than continuing in a degraded, and potentially insecure, state.</t>
    </r>
  </si>
  <si>
    <r>
      <rPr>
        <sz val="11"/>
        <color rgb="FF000000"/>
        <rFont val="Calibri"/>
      </rPr>
      <t xml:space="preserve">At the command line,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EXIT_ON_INIT_FAILURE /usr/lib/vmware-sso/vmware-sts/conf/catalina.properties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org.apache.catalina.startup.EXIT_ON_INIT_FAILURE=true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</si>
  <si>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V-256763</t>
  </si>
  <si>
    <r>
      <rPr>
        <sz val="11"/>
        <rFont val="Calibri"/>
      </rPr>
      <t>The Security Token Service must limit the number of allowed connections.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</si>
  <si>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&lt;Connector&gt; configured with port="${bio-custom.http.port}".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change the following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acceptCount="100"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</si>
  <si>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Limiting the number of established connections to the Security Token Service is a basic denial-of-service protection. Servers where the limit is too high or unlimited can potentially run out of system resources and negatively affect system availability.</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</si>
  <si>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'/Server/Service/Connector[@port="${bio-custom.http.port}"]/@acceptCount'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acceptCount="100"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</si>
  <si>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V-256764</t>
  </si>
  <si>
    <r>
      <rPr>
        <sz val="11"/>
        <rFont val="Calibri"/>
      </rPr>
      <t xml:space="preserve">The Security Token Service must set </t>
    </r>
    <r>
      <rPr>
        <sz val="11"/>
        <color rgb="FF000000"/>
        <rFont val="Calibri"/>
      </rPr>
      <t>"</t>
    </r>
    <r>
      <rPr>
        <b/>
        <sz val="11"/>
        <color rgb="FF000000"/>
        <rFont val="Calibri"/>
      </rPr>
      <t>URIEncoding</t>
    </r>
    <r>
      <rPr>
        <sz val="11"/>
        <color rgb="FF000000"/>
        <rFont val="Calibri"/>
      </rPr>
      <t>"</t>
    </r>
    <r>
      <rPr>
        <sz val="11"/>
        <color rgb="FF000000"/>
        <rFont val="Calibri"/>
      </rPr>
      <t xml:space="preserve"> to UTF-8.</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</si>
  <si>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each of the &lt;Connector&gt;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each &lt;Connector&gt; node with the value 'URIEncoding="UTF-8"'.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</si>
  <si>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bypass security checks. The Security Token Service must be configured to use a consistent character set via the "URIEncoding" attribute on the Connector nodes.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</si>
  <si>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'/Server/Service/Connector[@port="${bio-custom.http.port}"]/@URIEncoding'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URIEncoding="UTF-8"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</si>
  <si>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V-256765</t>
  </si>
  <si>
    <r>
      <rPr>
        <sz val="11"/>
        <rFont val="Calibri"/>
      </rPr>
      <t xml:space="preserve">The Security Token Service must use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</si>
  <si>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&lt;web-app&gt; node with the child nodes listed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&lt;filter-mapping&gt; </t>
    </r>
    <r>
      <rPr>
        <sz val="11"/>
        <color rgb="FF000000"/>
        <rFont val="Calibri"/>
      </rPr>
      <t xml:space="preserve">
</t>
    </r>
    <r>
      <rPr>
        <sz val="11"/>
        <color rgb="FF000000"/>
        <rFont val="Calibri"/>
      </rPr>
      <t xml:space="preserve">    &lt;filter-name&gt;setCharacterEncodingFilter&lt;/filter-name&gt; </t>
    </r>
    <r>
      <rPr>
        <sz val="11"/>
        <color rgb="FF000000"/>
        <rFont val="Calibri"/>
      </rPr>
      <t xml:space="preserve">
</t>
    </r>
    <r>
      <rPr>
        <sz val="11"/>
        <color rgb="FF000000"/>
        <rFont val="Calibri"/>
      </rPr>
      <t xml:space="preserve">    &lt;url-pattern&gt;/*&lt;/url-pattern&gt; </t>
    </r>
    <r>
      <rPr>
        <sz val="11"/>
        <color rgb="FF000000"/>
        <rFont val="Calibri"/>
      </rPr>
      <t xml:space="preserve">
</t>
    </r>
    <r>
      <rPr>
        <sz val="11"/>
        <color rgb="FF000000"/>
        <rFont val="Calibri"/>
      </rPr>
      <t xml:space="preserve">&lt;/filter-mapping&gt;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&lt;filter&gt; </t>
    </r>
    <r>
      <rPr>
        <sz val="11"/>
        <color rgb="FF000000"/>
        <rFont val="Calibri"/>
      </rPr>
      <t xml:space="preserve">
</t>
    </r>
    <r>
      <rPr>
        <sz val="11"/>
        <color rgb="FF000000"/>
        <rFont val="Calibri"/>
      </rPr>
      <t xml:space="preserve">      &lt;filter-name&gt;setCharacterEncodingFilter&lt;/filter-name&gt; </t>
    </r>
    <r>
      <rPr>
        <sz val="11"/>
        <color rgb="FF000000"/>
        <rFont val="Calibri"/>
      </rPr>
      <t xml:space="preserve">
</t>
    </r>
    <r>
      <rPr>
        <sz val="11"/>
        <color rgb="FF000000"/>
        <rFont val="Calibri"/>
      </rPr>
      <t xml:space="preserve">      &lt;filter-class&gt; </t>
    </r>
    <r>
      <rPr>
        <sz val="11"/>
        <color rgb="FF000000"/>
        <rFont val="Calibri"/>
      </rPr>
      <t xml:space="preserve">
</t>
    </r>
    <r>
      <rPr>
        <sz val="11"/>
        <color rgb="FF000000"/>
        <rFont val="Calibri"/>
      </rPr>
      <t xml:space="preserve">         org.apache.catalina.filters.SetCharacterEncodingFilter </t>
    </r>
    <r>
      <rPr>
        <sz val="11"/>
        <color rgb="FF000000"/>
        <rFont val="Calibri"/>
      </rPr>
      <t xml:space="preserve">
</t>
    </r>
    <r>
      <rPr>
        <sz val="11"/>
        <color rgb="FF000000"/>
        <rFont val="Calibri"/>
      </rPr>
      <t xml:space="preserve">      &lt;/filter-class&gt;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&lt;param-name&gt;encoding&lt;/param-name&gt; </t>
    </r>
    <r>
      <rPr>
        <sz val="11"/>
        <color rgb="FF000000"/>
        <rFont val="Calibri"/>
      </rPr>
      <t xml:space="preserve">
</t>
    </r>
    <r>
      <rPr>
        <sz val="11"/>
        <color rgb="FF000000"/>
        <rFont val="Calibri"/>
      </rPr>
      <t xml:space="preserve">         &lt;param-value&gt;UTF-8&lt;/param-value&gt;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&lt;param-name&gt;ignore&lt;/param-name&gt; </t>
    </r>
    <r>
      <rPr>
        <sz val="11"/>
        <color rgb="FF000000"/>
        <rFont val="Calibri"/>
      </rPr>
      <t xml:space="preserve">
</t>
    </r>
    <r>
      <rPr>
        <sz val="11"/>
        <color rgb="FF000000"/>
        <rFont val="Calibri"/>
      </rPr>
      <t xml:space="preserve">         &lt;param-value&gt;true&lt;/param-value&gt;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&lt;async-supported&gt;true&lt;/async-supported&gt; </t>
    </r>
    <r>
      <rPr>
        <sz val="11"/>
        <color rgb="FF000000"/>
        <rFont val="Calibri"/>
      </rPr>
      <t xml:space="preserve">
</t>
    </r>
    <r>
      <rPr>
        <sz val="11"/>
        <color rgb="FF000000"/>
        <rFont val="Calibri"/>
      </rPr>
      <t xml:space="preserve">   &lt;/filter&gt;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</si>
  <si>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VMware uses the standard Tomcat "SetCharacterEncodingFilter" to provide a layer of defense against character encoding attacks. Filters are Java objects that perform filtering tasks on the request to a resource (a servlet or static content), on the response from a resource, or both.</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</si>
  <si>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'/web-app/filter-mapping/filter-name[text()="setCharacterEncodingFilter"]/parent::filter-mapping'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&lt;filter-mapping&gt; </t>
    </r>
    <r>
      <rPr>
        <sz val="11"/>
        <color rgb="FF000000"/>
        <rFont val="Calibri"/>
      </rPr>
      <t xml:space="preserve">
</t>
    </r>
    <r>
      <rPr>
        <sz val="11"/>
        <color rgb="FF000000"/>
        <rFont val="Calibri"/>
      </rPr>
      <t xml:space="preserve">    &lt;filter-name&gt;setCharacterEncodingFilter&lt;/filter-name&gt; </t>
    </r>
    <r>
      <rPr>
        <sz val="11"/>
        <color rgb="FF000000"/>
        <rFont val="Calibri"/>
      </rPr>
      <t xml:space="preserve">
</t>
    </r>
    <r>
      <rPr>
        <sz val="11"/>
        <color rgb="FF000000"/>
        <rFont val="Calibri"/>
      </rPr>
      <t xml:space="preserve">    &lt;url-pattern&gt;/*&lt;/url-pattern&gt; </t>
    </r>
    <r>
      <rPr>
        <sz val="11"/>
        <color rgb="FF000000"/>
        <rFont val="Calibri"/>
      </rPr>
      <t xml:space="preserve">
</t>
    </r>
    <r>
      <rPr>
        <sz val="11"/>
        <color rgb="FF000000"/>
        <rFont val="Calibri"/>
      </rPr>
      <t xml:space="preserve">&lt;/filter-mapping&gt;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output is does not match the expected result,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'/web-app/filter/filter-name[text()="setCharacterEncodingFilter"]/parent::filter'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&lt;filter&gt; </t>
    </r>
    <r>
      <rPr>
        <sz val="11"/>
        <color rgb="FF000000"/>
        <rFont val="Calibri"/>
      </rPr>
      <t xml:space="preserve">
</t>
    </r>
    <r>
      <rPr>
        <sz val="11"/>
        <color rgb="FF000000"/>
        <rFont val="Calibri"/>
      </rPr>
      <t xml:space="preserve">      &lt;filter-name&gt;setCharacterEncodingFilter&lt;/filter-name&gt; </t>
    </r>
    <r>
      <rPr>
        <sz val="11"/>
        <color rgb="FF000000"/>
        <rFont val="Calibri"/>
      </rPr>
      <t xml:space="preserve">
</t>
    </r>
    <r>
      <rPr>
        <sz val="11"/>
        <color rgb="FF000000"/>
        <rFont val="Calibri"/>
      </rPr>
      <t xml:space="preserve">      &lt;filter-class&gt; </t>
    </r>
    <r>
      <rPr>
        <sz val="11"/>
        <color rgb="FF000000"/>
        <rFont val="Calibri"/>
      </rPr>
      <t xml:space="preserve">
</t>
    </r>
    <r>
      <rPr>
        <sz val="11"/>
        <color rgb="FF000000"/>
        <rFont val="Calibri"/>
      </rPr>
      <t xml:space="preserve">         org.apache.catalina.filters.SetCharacterEncodingFilter </t>
    </r>
    <r>
      <rPr>
        <sz val="11"/>
        <color rgb="FF000000"/>
        <rFont val="Calibri"/>
      </rPr>
      <t xml:space="preserve">
</t>
    </r>
    <r>
      <rPr>
        <sz val="11"/>
        <color rgb="FF000000"/>
        <rFont val="Calibri"/>
      </rPr>
      <t xml:space="preserve">      &lt;/filter-class&gt;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&lt;param-name&gt;encoding&lt;/param-name&gt; </t>
    </r>
    <r>
      <rPr>
        <sz val="11"/>
        <color rgb="FF000000"/>
        <rFont val="Calibri"/>
      </rPr>
      <t xml:space="preserve">
</t>
    </r>
    <r>
      <rPr>
        <sz val="11"/>
        <color rgb="FF000000"/>
        <rFont val="Calibri"/>
      </rPr>
      <t xml:space="preserve">         &lt;param-value&gt;UTF-8&lt;/param-value&gt;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&lt;param-name&gt;ignore&lt;/param-name&gt; </t>
    </r>
    <r>
      <rPr>
        <sz val="11"/>
        <color rgb="FF000000"/>
        <rFont val="Calibri"/>
      </rPr>
      <t xml:space="preserve">
</t>
    </r>
    <r>
      <rPr>
        <sz val="11"/>
        <color rgb="FF000000"/>
        <rFont val="Calibri"/>
      </rPr>
      <t xml:space="preserve">         &lt;param-value&gt;true&lt;/param-value&gt; </t>
    </r>
    <r>
      <rPr>
        <sz val="11"/>
        <color rgb="FF000000"/>
        <rFont val="Calibri"/>
      </rPr>
      <t xml:space="preserve">
</t>
    </r>
    <r>
      <rPr>
        <sz val="11"/>
        <color rgb="FF000000"/>
        <rFont val="Calibri"/>
      </rPr>
      <t xml:space="preserve">      &lt;/init-param&gt; </t>
    </r>
    <r>
      <rPr>
        <sz val="11"/>
        <color rgb="FF000000"/>
        <rFont val="Calibri"/>
      </rPr>
      <t xml:space="preserve">
</t>
    </r>
    <r>
      <rPr>
        <sz val="11"/>
        <color rgb="FF000000"/>
        <rFont val="Calibri"/>
      </rPr>
      <t xml:space="preserve">      &lt;async-supported&gt;true&lt;/async-supported&gt; </t>
    </r>
    <r>
      <rPr>
        <sz val="11"/>
        <color rgb="FF000000"/>
        <rFont val="Calibri"/>
      </rPr>
      <t xml:space="preserve">
</t>
    </r>
    <r>
      <rPr>
        <sz val="11"/>
        <color rgb="FF000000"/>
        <rFont val="Calibri"/>
      </rPr>
      <t xml:space="preserve">   &lt;/filter&gt;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is does not match the expected result, this is a finding.</t>
    </r>
  </si>
  <si>
    <t>V-256766</t>
  </si>
  <si>
    <r>
      <rPr>
        <sz val="11"/>
        <rFont val="Calibri"/>
      </rPr>
      <t>The Security Token Service must set the welcome-file node to a default web page.</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</si>
  <si>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section under the &lt;web-apps&gt;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&lt;welcome-file&gt;index.html&lt;/welcome-file&gt; </t>
    </r>
    <r>
      <rPr>
        <sz val="11"/>
        <color rgb="FF000000"/>
        <rFont val="Calibri"/>
      </rPr>
      <t xml:space="preserve">
</t>
    </r>
    <r>
      <rPr>
        <sz val="11"/>
        <color rgb="FF000000"/>
        <rFont val="Calibri"/>
      </rPr>
      <t xml:space="preserve">    &lt;welcome-file&gt;index.htm&lt;/welcome-file&gt; </t>
    </r>
    <r>
      <rPr>
        <sz val="11"/>
        <color rgb="FF000000"/>
        <rFont val="Calibri"/>
      </rPr>
      <t xml:space="preserve">
</t>
    </r>
    <r>
      <rPr>
        <sz val="11"/>
        <color rgb="FF000000"/>
        <rFont val="Calibri"/>
      </rPr>
      <t xml:space="preserve">    &lt;welcome-file&gt;index.jsp&lt;/welcome-file&gt;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</si>
  <si>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Enumeration techniques, such as Uniform Resource Locator (URL) parameter manipulation, rely on being able to obtain information about the web server's directory structure by locating directories without default pages. In this scenario, the web server will display to the user a listing of the files in the directory being accessed.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having a default hosted application web page, the anonymous web user will not obtain directory browsing information or an error message that reveals the server type and version. Ensuring every document directory has an "index.jsp" (or equivalent) file is one approach to mitigating the vulnerability.</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</si>
  <si>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'/web-app/welcome-file-list'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&lt;welcome-file&gt;index.html&lt;/welcome-file&gt; </t>
    </r>
    <r>
      <rPr>
        <sz val="11"/>
        <color rgb="FF000000"/>
        <rFont val="Calibri"/>
      </rPr>
      <t xml:space="preserve">
</t>
    </r>
    <r>
      <rPr>
        <sz val="11"/>
        <color rgb="FF000000"/>
        <rFont val="Calibri"/>
      </rPr>
      <t xml:space="preserve">    &lt;welcome-file&gt;index.htm&lt;/welcome-file&gt; </t>
    </r>
    <r>
      <rPr>
        <sz val="11"/>
        <color rgb="FF000000"/>
        <rFont val="Calibri"/>
      </rPr>
      <t xml:space="preserve">
</t>
    </r>
    <r>
      <rPr>
        <sz val="11"/>
        <color rgb="FF000000"/>
        <rFont val="Calibri"/>
      </rPr>
      <t xml:space="preserve">    &lt;welcome-file&gt;index.jsp&lt;/welcome-file&gt;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</si>
  <si>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V-256767</t>
  </si>
  <si>
    <r>
      <rPr>
        <sz val="11"/>
        <rFont val="Calibri"/>
      </rPr>
      <t>The Security Token Service must not show directory listings.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</si>
  <si>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&lt;param-value&gt; to "false" in all &lt;param-name&gt;listing&lt;/param-name&gt;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setting should look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&lt;param-name&gt;listings&lt;/param-name&gt; </t>
    </r>
    <r>
      <rPr>
        <sz val="11"/>
        <color rgb="FF000000"/>
        <rFont val="Calibri"/>
      </rPr>
      <t xml:space="preserve">
</t>
    </r>
    <r>
      <rPr>
        <sz val="11"/>
        <color rgb="FF000000"/>
        <rFont val="Calibri"/>
      </rPr>
      <t xml:space="preserve">      &lt;param-value&gt;false&lt;/param-value&gt;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</si>
  <si>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Enumeration techniques, such as Uniform Resource Locator (URL) parameter manipulation, rely on being able to obtain information about the web server's directory structure by locating directories without default pages. In this scenario, the web server will display to the user a listing of the files in the directory being accessed. Ensuring directory listing is disabled is one approach to mitigating the vulnerability.</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</si>
  <si>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'//param-name[text()="listings"]/parent::init-param'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&lt;param-name&gt;listings&lt;/param-name&gt; </t>
    </r>
    <r>
      <rPr>
        <sz val="11"/>
        <color rgb="FF000000"/>
        <rFont val="Calibri"/>
      </rPr>
      <t xml:space="preserve">
</t>
    </r>
    <r>
      <rPr>
        <sz val="11"/>
        <color rgb="FF000000"/>
        <rFont val="Calibri"/>
      </rPr>
      <t xml:space="preserve">      &lt;param-value&gt;false&lt;/param-value&gt;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</si>
  <si>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V-256768</t>
  </si>
  <si>
    <r>
      <rPr>
        <sz val="11"/>
        <rFont val="Calibri"/>
      </rPr>
      <t>The Security Token Service must be configured to not show error reports.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</si>
  <si>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following Host block: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&lt;Host ...&gt;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&lt;/Host&gt;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Inside this block, remove any existing Valve with className="org.apache.catalina.valves.ErrorReportValve" and add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&lt;Valve className="org.apache.catalina.valves.ErrorReportValve" showServerInfo="false" showReport="false"/&gt;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</si>
  <si>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information could be used by an attacker to blueprint what type of attacks might be successful. Therefore, the Security Token Service must be configured to not show server version information in error messages.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</si>
  <si>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'/Server/Service/Engine/Host/Valve[@className="org.apache.catalina.valves.ErrorReportValve"]'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&lt;Valve className="org.apache.catalina.valves.ErrorReportValve" showReport="false" showServerInfo="false"/&gt;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</si>
  <si>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V-256769</t>
  </si>
  <si>
    <r>
      <rPr>
        <sz val="11"/>
        <rFont val="Calibri"/>
      </rPr>
      <t>The Security Token Service must not enable support for TRACE requests.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</si>
  <si>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and remove the 'allowTrace="true"'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</si>
  <si>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"TRACE" is a technique for a user to request internal information about Tomcat. This is useful during product development but should not be enabled in production. Allowing an attacker to conduct a TRACE operation against the Security Token Service will expose information that would be useful to perform a more targeted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Security Token Service provides the "allowTrace" parameter as means to disable responding to TRACE requests.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</si>
  <si>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allowTrace /usr/lib/vmware-sso/vmware-sts/conf/server.xml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 is returned, this is not a finding.</t>
    </r>
  </si>
  <si>
    <t>V-256770</t>
  </si>
  <si>
    <r>
      <rPr>
        <sz val="11"/>
        <rFont val="Calibri"/>
      </rPr>
      <t>The Security Token Service must have the debug option disabled.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</si>
  <si>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all &lt;debug&gt; nodes that are not set to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&lt;param-value&gt; to "0" in all &lt;param-name&gt;debug&lt;/param-name&gt;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debug setting should look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&lt;param-name&gt;debug&lt;/param-name&gt; </t>
    </r>
    <r>
      <rPr>
        <sz val="11"/>
        <color rgb="FF000000"/>
        <rFont val="Calibri"/>
      </rPr>
      <t xml:space="preserve">
</t>
    </r>
    <r>
      <rPr>
        <sz val="11"/>
        <color rgb="FF000000"/>
        <rFont val="Calibri"/>
      </rPr>
      <t xml:space="preserve">    &lt;param-value&gt;0&lt;/param-value&gt;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</si>
  <si>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Because this information may be placed in logs and general messages during normal operation of the web server, an attacker does not need to cause an error condition to gain this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Security Token Service can be configured to set the debugging level. By setting the debugging level to zero, no debugging information will be provided to a malicious user.</t>
    </r>
  </si>
  <si>
    <r>
      <rPr>
        <sz val="11"/>
        <color rgb="FF000000"/>
        <rFont val="Calibri"/>
      </rPr>
      <t>At the command prompt, run the following command:</t>
    </r>
    <r>
      <rPr>
        <sz val="11"/>
        <color rgb="FF000000"/>
        <rFont val="Calibri"/>
      </rPr>
      <t xml:space="preserve">
</t>
    </r>
    <r>
      <rPr>
        <sz val="11"/>
        <color rgb="FF000000"/>
        <rFont val="Calibri"/>
      </rPr>
      <t># xmllint --format /usr/lib/vmware-sso/vmware-sts/conf/web.xml | sed '2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r>
      <rPr>
        <sz val="11"/>
        <color rgb="FF000000"/>
        <rFont val="Calibri"/>
      </rPr>
      <t xml:space="preserve">
</t>
    </r>
    <r>
      <rPr>
        <sz val="11"/>
        <color rgb="FF000000"/>
        <rFont val="Calibri"/>
      </rPr>
      <t>If no lines are returned, this is not a finding.</t>
    </r>
  </si>
  <si>
    <t>V-256771</t>
  </si>
  <si>
    <r>
      <rPr>
        <sz val="11"/>
        <rFont val="Calibri"/>
      </rPr>
      <t>The Security Token Service must be configured with the appropriate ports.</t>
    </r>
  </si>
  <si>
    <r>
      <rPr>
        <sz val="11"/>
        <color rgb="FF000000"/>
        <rFont val="Calibri"/>
      </rPr>
      <t>Navigate to and open:</t>
    </r>
    <r>
      <rPr>
        <sz val="11"/>
        <color rgb="FF000000"/>
        <rFont val="Calibri"/>
      </rPr>
      <t xml:space="preserve">
</t>
    </r>
    <r>
      <rPr>
        <sz val="11"/>
        <color rgb="FF000000"/>
        <rFont val="Calibri"/>
      </rPr>
      <t>/usr/lib/vmware-sso/vmware-sts/conf/catalina.properties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Security Token Service port specifications according to the following list:</t>
    </r>
    <r>
      <rPr>
        <sz val="11"/>
        <color rgb="FF000000"/>
        <rFont val="Calibri"/>
      </rPr>
      <t xml:space="preserve">
</t>
    </r>
    <r>
      <rPr>
        <sz val="11"/>
        <color rgb="FF000000"/>
        <rFont val="Calibri"/>
      </rPr>
      <t>bio-custom.http.port=7080</t>
    </r>
    <r>
      <rPr>
        <sz val="11"/>
        <color rgb="FF000000"/>
        <rFont val="Calibri"/>
      </rPr>
      <t xml:space="preserve">
</t>
    </r>
    <r>
      <rPr>
        <sz val="11"/>
        <color rgb="FF000000"/>
        <rFont val="Calibri"/>
      </rPr>
      <t>bio-custom.https.port=8443</t>
    </r>
    <r>
      <rPr>
        <sz val="11"/>
        <color rgb="FF000000"/>
        <rFont val="Calibri"/>
      </rPr>
      <t xml:space="preserve">
</t>
    </r>
    <r>
      <rPr>
        <sz val="11"/>
        <color rgb="FF000000"/>
        <rFont val="Calibri"/>
      </rPr>
      <t>bio-ssl-clientauth.https.port=3128</t>
    </r>
    <r>
      <rPr>
        <sz val="11"/>
        <color rgb="FF000000"/>
        <rFont val="Calibri"/>
      </rPr>
      <t xml:space="preserve">
</t>
    </r>
    <r>
      <rPr>
        <sz val="11"/>
        <color rgb="FF000000"/>
        <rFont val="Calibri"/>
      </rPr>
      <t>bio-ssl-localhost.https.port=7444</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sts</t>
    </r>
  </si>
  <si>
    <r>
      <rPr>
        <sz val="11"/>
        <color rgb="FF000000"/>
        <rFont val="Calibri"/>
      </rPr>
      <t>Web servers provide numerous processes, features, and functionalities that use TCP/IP ports. Some of these processes may be deemed unnecessary or too unsecure to run on a production system. The ports that the Security Token Service listens on are configured in the "catalina.properties" file and must be verified as accurate to their shipping state.</t>
    </r>
  </si>
  <si>
    <r>
      <rPr>
        <sz val="11"/>
        <color rgb="FF000000"/>
        <rFont val="Calibri"/>
      </rPr>
      <t>At the command prompt, run the following command:</t>
    </r>
    <r>
      <rPr>
        <sz val="11"/>
        <color rgb="FF000000"/>
        <rFont val="Calibri"/>
      </rPr>
      <t xml:space="preserve">
</t>
    </r>
    <r>
      <rPr>
        <sz val="11"/>
        <color rgb="FF000000"/>
        <rFont val="Calibri"/>
      </rPr>
      <t># grep 'bio' /usr/lib/vmware-sso/vmware-sts/conf/catalina.properties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bio-custom.http.port=7080</t>
    </r>
    <r>
      <rPr>
        <sz val="11"/>
        <color rgb="FF000000"/>
        <rFont val="Calibri"/>
      </rPr>
      <t xml:space="preserve">
</t>
    </r>
    <r>
      <rPr>
        <sz val="11"/>
        <color rgb="FF000000"/>
        <rFont val="Calibri"/>
      </rPr>
      <t>bio-custom.https.port=8443</t>
    </r>
    <r>
      <rPr>
        <sz val="11"/>
        <color rgb="FF000000"/>
        <rFont val="Calibri"/>
      </rPr>
      <t xml:space="preserve">
</t>
    </r>
    <r>
      <rPr>
        <sz val="11"/>
        <color rgb="FF000000"/>
        <rFont val="Calibri"/>
      </rPr>
      <t>bio-ssl-clientauth.https.port=3128</t>
    </r>
    <r>
      <rPr>
        <sz val="11"/>
        <color rgb="FF000000"/>
        <rFont val="Calibri"/>
      </rPr>
      <t xml:space="preserve">
</t>
    </r>
    <r>
      <rPr>
        <sz val="11"/>
        <color rgb="FF000000"/>
        <rFont val="Calibri"/>
      </rPr>
      <t>bio-ssl-localhost.https.port=7444</t>
    </r>
    <r>
      <rPr>
        <sz val="11"/>
        <color rgb="FF000000"/>
        <rFont val="Calibri"/>
      </rPr>
      <t xml:space="preserve">
</t>
    </r>
    <r>
      <rPr>
        <sz val="11"/>
        <color rgb="FF000000"/>
        <rFont val="Calibri"/>
      </rPr>
      <t>If the output of the command does not match the expected result, this is a finding.</t>
    </r>
    <r>
      <rPr>
        <sz val="11"/>
        <color rgb="FF000000"/>
        <rFont val="Calibri"/>
      </rPr>
      <t xml:space="preserve">
</t>
    </r>
    <r>
      <rPr>
        <sz val="11"/>
        <color rgb="FF000000"/>
        <rFont val="Calibri"/>
      </rPr>
      <t>Note: Port 3128 will not be shown in the output prior to 7.0 U3i.</t>
    </r>
  </si>
  <si>
    <t>V-256772</t>
  </si>
  <si>
    <r>
      <rPr>
        <sz val="11"/>
        <rFont val="Calibri"/>
      </rPr>
      <t>The Security Token Service must disable the shutdown port.</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</si>
  <si>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base.shutdown.port=-1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</si>
  <si>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An attacker has at least two reasons to stop a web server. The first is to cause a denial of service, and the second is to put in place changes the attacker made to the web server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Tomcat shutdown port feature is enabled, a shutdown signal can be sent to the Security Token Service through this port. To ensure availability, the shutdown port must be disabled.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</si>
  <si>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'base.shutdown.port' /usr/lib/vmware-sso/vmware-sts/conf/catalina.properties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base.shutdown.port=-1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</si>
  <si>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V-256773</t>
  </si>
  <si>
    <r>
      <rPr>
        <sz val="11"/>
        <rFont val="Calibri"/>
      </rPr>
      <t>The Security Token Service must set the secure flag for cookies.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</si>
  <si>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/&lt;web-apps&gt;/&lt;session-config&gt;/&lt;cookie-config&gt; node and configure it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&lt;cookie-config&gt; </t>
    </r>
    <r>
      <rPr>
        <sz val="11"/>
        <color rgb="FF000000"/>
        <rFont val="Calibri"/>
      </rPr>
      <t xml:space="preserve">
</t>
    </r>
    <r>
      <rPr>
        <sz val="11"/>
        <color rgb="FF000000"/>
        <rFont val="Calibri"/>
      </rPr>
      <t xml:space="preserve">      &lt;http-only&gt;true&lt;/http-only&gt; </t>
    </r>
    <r>
      <rPr>
        <sz val="11"/>
        <color rgb="FF000000"/>
        <rFont val="Calibri"/>
      </rPr>
      <t xml:space="preserve">
</t>
    </r>
    <r>
      <rPr>
        <sz val="11"/>
        <color rgb="FF000000"/>
        <rFont val="Calibri"/>
      </rPr>
      <t xml:space="preserve">      &lt;secure&gt;true&lt;/secure&gt; </t>
    </r>
    <r>
      <rPr>
        <sz val="11"/>
        <color rgb="FF000000"/>
        <rFont val="Calibri"/>
      </rPr>
      <t xml:space="preserve">
</t>
    </r>
    <r>
      <rPr>
        <sz val="11"/>
        <color rgb="FF000000"/>
        <rFont val="Calibri"/>
      </rPr>
      <t xml:space="preserve">    &lt;/cookie-config&gt;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</si>
  <si>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The secure flag is an option that can be set by the application server when sending a new cookie to the user within an HTTP Response. The purpose of the secure flag is to prevent cookies from being observed by unauthorized parties due to the transmission of the cookie in clear text.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setting the secure flag, the browser will prevent the transmission of a cookie over an unencrypted channel. The Security Token Service is configured to only be accessible over a Transport Layer Security (TLS) tunnel, but this cookie flag is still a recommended best practice.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</si>
  <si>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'/web-app/session-config/cookie-config/secure'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&lt;secure&gt;true&lt;/secure&gt;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</si>
  <si>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V-256774</t>
  </si>
  <si>
    <r>
      <rPr>
        <sz val="11"/>
        <rFont val="Calibri"/>
      </rPr>
      <t xml:space="preserve">The Security Token Service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</si>
  <si>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/&lt;web-apps&gt;/&lt;servlet&gt;/&lt;servlet-name&gt;default&lt;/servlet-name&gt;/ node and remove the following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&lt;param-name&gt;readonly&lt;/param-name&gt; </t>
    </r>
    <r>
      <rPr>
        <sz val="11"/>
        <color rgb="FF000000"/>
        <rFont val="Calibri"/>
      </rPr>
      <t xml:space="preserve">
</t>
    </r>
    <r>
      <rPr>
        <sz val="11"/>
        <color rgb="FF000000"/>
        <rFont val="Calibri"/>
      </rPr>
      <t xml:space="preserve">      &lt;param-value&gt;false&lt;/param-value&gt;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sts</t>
    </r>
  </si>
  <si>
    <r>
      <rPr>
        <sz val="11"/>
        <color rgb="FF000000"/>
        <rFont val="Calibri"/>
      </rPr>
      <t xml:space="preserve">The default servlet (or DefaultServlet) is a special servlet provided with Tomcat that is called when no other suitable page is found in a particular folder. The DefaultServlet serves static resources as well as directory listings.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DefaultServlet is configured by default with the "readonly" parameter set to "true" where HTTP commands such as PUT and DELETE are rejected. Changing this to "false" allows clients to delete or modify static resources on the server and to upload new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DefaultServlet readonly must be set to "true", either literally or by absence (default).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</si>
  <si>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/usr/lib/vmware-sso/vmware-sts/conf/web.xml | sed '2 s/xmlns=".*"//g' | xmllint --xpath '/web-app/servlet/servlet-name[text()="default"]/../init-param/param-name[text()="readonly"]/../param-value[text()="false"]'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</si>
  <si>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V-256775</t>
  </si>
  <si>
    <r>
      <rPr>
        <sz val="11"/>
        <rFont val="Calibri"/>
      </rPr>
      <t>Security Token Service log data and records must be backed up onto a different system or media.</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</si>
  <si>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/etc/vmware-syslog/vmware-services-sso-services.conf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the file if it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contents of the file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#vmidentity logs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File="/var/log/vmware/sso/activedirectoryservice.log" </t>
    </r>
    <r>
      <rPr>
        <sz val="11"/>
        <color rgb="FF000000"/>
        <rFont val="Calibri"/>
      </rPr>
      <t xml:space="preserve">
</t>
    </r>
    <r>
      <rPr>
        <sz val="11"/>
        <color rgb="FF000000"/>
        <rFont val="Calibri"/>
      </rPr>
      <t xml:space="preserve">      Tag="activedirectoryservice"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startmsg.regex="^[[:digit:]]{4}-[[:digit:]]{1,2}-[[:digit:]]{1,2}T[[:digit:]]{1,2}:[[:digit:]]{1,2}:[[:digit:]]{1,2}.[[:digit:]]{0,3}Z"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File="/var/log/vmware/sso/lookupsvc-init.log" </t>
    </r>
    <r>
      <rPr>
        <sz val="11"/>
        <color rgb="FF000000"/>
        <rFont val="Calibri"/>
      </rPr>
      <t xml:space="preserve">
</t>
    </r>
    <r>
      <rPr>
        <sz val="11"/>
        <color rgb="FF000000"/>
        <rFont val="Calibri"/>
      </rPr>
      <t xml:space="preserve">      Tag="ssolookupsvc-init"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startmsg.regex="^[[:digit:]]{4}-[[:digit:]]{1,2}-[[:digit:]]{1,2}T[[:digit:]]{1,2}:[[:digit:]]{1,2}:[[:digit:]]{1,2}.[[:digit:]]{0,3}Z"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File="/var/log/vmware/sso/openidconnect.log" </t>
    </r>
    <r>
      <rPr>
        <sz val="11"/>
        <color rgb="FF000000"/>
        <rFont val="Calibri"/>
      </rPr>
      <t xml:space="preserve">
</t>
    </r>
    <r>
      <rPr>
        <sz val="11"/>
        <color rgb="FF000000"/>
        <rFont val="Calibri"/>
      </rPr>
      <t xml:space="preserve">      Tag="openidconnect"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startmsg.regex="^[[:digit:]]{4}-[[:digit:]]{1,2}-[[:digit:]]{1,2}T[[:digit:]]{1,2}:[[:digit:]]{1,2}:[[:digit:]]{1,2}.[[:digit:]]{0,3}Z"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File="/var/log/vmware/sso/ssoAdminServer.log" </t>
    </r>
    <r>
      <rPr>
        <sz val="11"/>
        <color rgb="FF000000"/>
        <rFont val="Calibri"/>
      </rPr>
      <t xml:space="preserve">
</t>
    </r>
    <r>
      <rPr>
        <sz val="11"/>
        <color rgb="FF000000"/>
        <rFont val="Calibri"/>
      </rPr>
      <t xml:space="preserve">      Tag="ssoadminserver"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startmsg.regex="^[[:digit:]]{4}-[[:digit:]]{1,2}-[[:digit:]]{1,2}T[[:digit:]]{1,2}:[[:digit:]]{1,2}:[[:digit:]]{1,2}.[[:digit:]]{0,3}Z"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File="/var/log/vmware/sso/svcaccountmgmt.log" </t>
    </r>
    <r>
      <rPr>
        <sz val="11"/>
        <color rgb="FF000000"/>
        <rFont val="Calibri"/>
      </rPr>
      <t xml:space="preserve">
</t>
    </r>
    <r>
      <rPr>
        <sz val="11"/>
        <color rgb="FF000000"/>
        <rFont val="Calibri"/>
      </rPr>
      <t xml:space="preserve">      Tag="svcaccountmgmt"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startmsg.regex="^[[:digit:]]{4}-[[:digit:]]{1,2}-[[:digit:]]{1,2}T[[:digit:]]{1,2}:[[:digit:]]{1,2}:[[:digit:]]{1,2}.[[:digit:]]{0,3}Z"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File="/var/log/vmware/sso/tokenservice.log" </t>
    </r>
    <r>
      <rPr>
        <sz val="11"/>
        <color rgb="FF000000"/>
        <rFont val="Calibri"/>
      </rPr>
      <t xml:space="preserve">
</t>
    </r>
    <r>
      <rPr>
        <sz val="11"/>
        <color rgb="FF000000"/>
        <rFont val="Calibri"/>
      </rPr>
      <t xml:space="preserve">      Tag="tokenservice"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startmsg.regex="^[[:digit:]]{4}-[[:digit:]]{1,2}-[[:digit:]]{1,2}T[[:digit:]]{1,2}:[[:digit:]]{1,2}:[[:digit:]]{1,2}.[[:digit:]]{0,3}Z"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#sts health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File="/var/log/vmware/sso/sts-health-status.log.*" </t>
    </r>
    <r>
      <rPr>
        <sz val="11"/>
        <color rgb="FF000000"/>
        <rFont val="Calibri"/>
      </rPr>
      <t xml:space="preserve">
</t>
    </r>
    <r>
      <rPr>
        <sz val="11"/>
        <color rgb="FF000000"/>
        <rFont val="Calibri"/>
      </rPr>
      <t xml:space="preserve">      Tag="sts-health-status"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 [[:digit:]]{1,2}:[[:digit:]]{1,2}:[[:digit:]]{1,2},[[:digit:]]{0,4}"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#sts runtime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File="/var/log/vmware/sso/sts-runtime.log.*" </t>
    </r>
    <r>
      <rPr>
        <sz val="11"/>
        <color rgb="FF000000"/>
        <rFont val="Calibri"/>
      </rPr>
      <t xml:space="preserve">
</t>
    </r>
    <r>
      <rPr>
        <sz val="11"/>
        <color rgb="FF000000"/>
        <rFont val="Calibri"/>
      </rPr>
      <t xml:space="preserve">      Tag="sts-runtime"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#gclogFile.0.current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File="/var/log/vmware/sso/gclogFile.*.current" </t>
    </r>
    <r>
      <rPr>
        <sz val="11"/>
        <color rgb="FF000000"/>
        <rFont val="Calibri"/>
      </rPr>
      <t xml:space="preserve">
</t>
    </r>
    <r>
      <rPr>
        <sz val="11"/>
        <color rgb="FF000000"/>
        <rFont val="Calibri"/>
      </rPr>
      <t xml:space="preserve">      Tag="gclog"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startmsg.regex="^[[:digit:]]{4}-[[:digit:]]{1,2}-[[:digit:]]{1,2}T[[:digit:]]{1,2}:[[:digit:]]{1,2}:[[:digit:]]{1,2}.[[:digit:]]{0,3}+[[:digit:]]{0,4}"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#tomcat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File="/var/log/vmware/sso/tomcat/localhost_access.log" </t>
    </r>
    <r>
      <rPr>
        <sz val="11"/>
        <color rgb="FF000000"/>
        <rFont val="Calibri"/>
      </rPr>
      <t xml:space="preserve">
</t>
    </r>
    <r>
      <rPr>
        <sz val="11"/>
        <color rgb="FF000000"/>
        <rFont val="Calibri"/>
      </rPr>
      <t xml:space="preserve">      Tag="sso-tomcat"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#vmdir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File="/var/log/vmware/vmdir/*.log" </t>
    </r>
    <r>
      <rPr>
        <sz val="11"/>
        <color rgb="FF000000"/>
        <rFont val="Calibri"/>
      </rPr>
      <t xml:space="preserve">
</t>
    </r>
    <r>
      <rPr>
        <sz val="11"/>
        <color rgb="FF000000"/>
        <rFont val="Calibri"/>
      </rPr>
      <t xml:space="preserve">      Tag="vmdir"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#vmafd log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File="/var/log/vmware/vmafd/*.log" </t>
    </r>
    <r>
      <rPr>
        <sz val="11"/>
        <color rgb="FF000000"/>
        <rFont val="Calibri"/>
      </rPr>
      <t xml:space="preserve">
</t>
    </r>
    <r>
      <rPr>
        <sz val="11"/>
        <color rgb="FF000000"/>
        <rFont val="Calibri"/>
      </rPr>
      <t xml:space="preserve">      Tag="vmafd" </t>
    </r>
    <r>
      <rPr>
        <sz val="11"/>
        <color rgb="FF000000"/>
        <rFont val="Calibri"/>
      </rPr>
      <t xml:space="preserve">
</t>
    </r>
    <r>
      <rPr>
        <sz val="11"/>
        <color rgb="FF000000"/>
        <rFont val="Calibri"/>
      </rPr>
      <t xml:space="preserve">      PersistStateInterval="200"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t>
    </r>
  </si>
  <si>
    <r>
      <rPr>
        <sz val="11"/>
        <color rgb="FF000000"/>
        <rFont val="Calibri"/>
      </rPr>
      <t>Protection of Security Token Service log data includes ensuring log data is not accidentally lost or deleted. Backing up Security Token Service log records to an unrelated system or onto separate media than the system the web server is running on helps to ensure that, in the event of a catastrophic system failure, the log records will be retained.</t>
    </r>
    <r>
      <rPr>
        <sz val="11"/>
        <color rgb="FF000000"/>
        <rFont val="Calibri"/>
      </rPr>
      <t xml:space="preserve">
</t>
    </r>
    <r>
      <rPr>
        <sz val="11"/>
        <color rgb="FF000000"/>
        <rFont val="Calibri"/>
      </rPr>
      <t>Satisfies: SRG-APP-000125-WSR-000071, SRG-APP-000358-WSR-000163</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</si>
  <si>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rpm -V VMware-visl-integration|grep vmware-services-sso-services.conf|grep "^..5......"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output, this is a finding.</t>
    </r>
  </si>
  <si>
    <t>V-256778</t>
  </si>
  <si>
    <r>
      <rPr>
        <sz val="11"/>
        <rFont val="Calibri"/>
      </rPr>
      <t>vSphere UI must limit the amount of time that each Transmission Control Protocol (TCP) connection is kept alive.</t>
    </r>
  </si>
  <si>
    <t>vCenter Appliance UI</t>
  </si>
  <si>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http &lt;Connector&gt; node with the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connectionTimeout="300000"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&lt;Connector .. connectionTimeout="300000" ..&gt;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</si>
  <si>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Denial of service (DoS) is one threat against web servers. Many DoS attacks attempt to consume web server resources in such a way that no more resources are available to satisfy legitimate requests.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Tomcat, the "connectionTimeout" attribute sets the number of milliseconds the server will wait after accepting a connection for the request Uniform Resource Identifier (URI) line to be presented. This timeout will also be used when reading the request body (if any). This prevents idle sockets that are not sending HTTP requests from consuming system resources and potentially denying new connections.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</si>
  <si>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'/Server/Service/Connector[@port="${http.port}"]/@connectionTimeout'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connectionTimeout="300000"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</si>
  <si>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V-256779</t>
  </si>
  <si>
    <r>
      <rPr>
        <sz val="11"/>
        <rFont val="Calibri"/>
      </rPr>
      <t>vSphere UI must limit the number of concurrent connections permitted.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</si>
  <si>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each &lt;Connector&gt; node with the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maxThreads="800"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&lt;Connector .. maxThreads="800" ..&gt;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</si>
  <si>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Resource exhaustion can occur when an unlimited number of concurrent requests are allowed on a website, facilitating a denial-of-service attack. Unless the number of requests is controlled, the web server can consume enough system resources to cause a system crash.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Mitigating this kind of attack will include limiting the number of concurrent HTTP/HTTPS requests.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</si>
  <si>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'/Server/Service/Connector[@port="${http.port}"]/@maxThreads'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maxThreads="800"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</si>
  <si>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V-256780</t>
  </si>
  <si>
    <r>
      <rPr>
        <sz val="11"/>
        <rFont val="Calibri"/>
      </rPr>
      <t>vSphere UI must limit the maximum size of a POST request.</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</si>
  <si>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each of the &lt;Connector&gt;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any configuration for "maxPostSize".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</si>
  <si>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The "maxPostSize" value is the maximum size in bytes of the POST which will be handled by the container FORM URL parameter parsing. Limit its size to reduce exposure to a denial-of-service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"maxPostSize" is not set, the default value of 2097152 (2MB) is used. The vSphere UI is configured in its shipping state to not set a value for "maxPostSize".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</si>
  <si>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'/Server/Service/Connector[@port="${http.port}"]/@maxPostSize'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</si>
  <si>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V-256781</t>
  </si>
  <si>
    <r>
      <rPr>
        <sz val="11"/>
        <rFont val="Calibri"/>
      </rPr>
      <t>vSphere UI must protect cookies from cross-site scripting (XSS).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</si>
  <si>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/usr/lib/vmware-vsphere-ui/server/conf/context.xml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configuration to the &lt;Context&gt;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useHttpOnly="true"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&lt;Context useHttpOnly="true" sessionCookieName="VSPHERE-UI-JSESSIONID" sessionCookiePath="/ui"&gt;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</si>
  <si>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Cookies are a common way to save session state over the HTTP(S) protocol. If an attacker can compromise session data stored in a cookie, they are better able to launch an attack against the server and its applications. When a cookie is tagged with the "HttpOnly" flag, it tells the browser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SRG-APP-000439-WSR-000154</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</si>
  <si>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/usr/lib/vmware-vsphere-ui/server/conf/context.xml | xmllint --xpath '/Context/@useHttpOnly'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useHttpOnly="true"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</si>
  <si>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V-256782</t>
  </si>
  <si>
    <r>
      <rPr>
        <sz val="11"/>
        <rFont val="Calibri"/>
      </rPr>
      <t>vSphere UI must record user access in a format that enables monitoring of remote access.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</si>
  <si>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log pattern in the "org.apache.catalina.valves.AccessLogValve" node is set to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pattern="%h %{x-forwarded-for}i %l %u %t &amp;quot;%r&amp;quot; %s %b %{#hashedClientId#}s %{#hashedRequestId#}r %I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</si>
  <si>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Remote access can be exploited by an attacker to compromise the server. By recording all remote access activities, it will be possible to determine the attacker's location, intent, and degree of success.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SRG-APP-000093-WSR-000053, SRG-APP-000095-WSR-000056, SRG-APP-000096-WSR-000057, SRG-APP-000097-WSR-000058, SRG-APP-000098-WSR-000059, SRG-APP-000098-WSR-000060, SRG-APP-000099-WSR-000061, SRG-APP-000100-WSR-000064, SRG-APP-000374-WSR-000172, SRG-APP-000375-WSR-000171</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</si>
  <si>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/usr/lib/vmware-vsphere-ui/server/conf/server.xml | xmllint --xpath '/Server/Service/Engine/Host/Valve[@className="org.apache.catalina.valves.AccessLogValve"]/@pattern'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pattern="%h %{x-forwarded-for}i %l %u %t &amp;quot;%r&amp;quot; %s %b %{#hashedClientId#}s %{#hashedRequestId#}r %I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</si>
  <si>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V-256783</t>
  </si>
  <si>
    <r>
      <rPr>
        <sz val="11"/>
        <rFont val="Calibri"/>
      </rPr>
      <t>vSphere UI must generate log records for system startup and shutdown.</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</si>
  <si>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/etc/vmware/vmware-vmon/svcCfgfiles/vsphere-ui.json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Below the last line of the "PreStartCommandArg" block, add or reconfigure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"StreamRedirectFile": "%VMWARE_LOG_DIR%/vmware/vsphere-ui/logs/vsphere-ui-runtime.log",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appliance for changes to take effect.</t>
    </r>
  </si>
  <si>
    <r>
      <rPr>
        <sz val="11"/>
        <color rgb="FF000000"/>
        <rFont val="Calibri"/>
      </rPr>
      <t xml:space="preserve">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vCenter Server Appliance (VCSA), the "vmware-vmon" service starts up the Java virtual machines (JVMs) for various vCenter processes, including vSphere UI, and the individual json configuration files control the early JVM logging. Ensuring these json files are configured correctly enables early Java "stdout" and "stderr" logging.</t>
    </r>
    <r>
      <rPr>
        <sz val="11"/>
        <color rgb="FF000000"/>
        <rFont val="Calibri"/>
      </rPr>
      <t xml:space="preserve">
</t>
    </r>
    <r>
      <rPr>
        <sz val="11"/>
        <color rgb="FF000000"/>
        <rFont val="Calibri"/>
      </rPr>
      <t>Satisfies: SRG-APP-000089-WSR-000047, SRG-APP-000092-WSR-000055</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</si>
  <si>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StreamRedirectFile /etc/vmware/vmware-vmon/svcCfgfiles/vsphere-ui.json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"StreamRedirectFile": "%VMWARE_LOG_DIR%/vmware/vsphere-ui/logs/vsphere-ui-runtime.log",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log file is specified for the "StreamRedirectFile" setting, this is a finding.</t>
    </r>
  </si>
  <si>
    <t>V-256784</t>
  </si>
  <si>
    <r>
      <rPr>
        <sz val="11"/>
        <rFont val="Calibri"/>
      </rPr>
      <t>vSphere UI log files must only be accessible by privileged users.</t>
    </r>
  </si>
  <si>
    <r>
      <rPr>
        <sz val="11"/>
        <color rgb="FF000000"/>
        <rFont val="Calibri"/>
      </rPr>
      <t xml:space="preserve">At the command prompt, run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chmod 644 /storage/log/vmware/vsphere-ui/logs/&lt;file&gt; </t>
    </r>
    <r>
      <rPr>
        <sz val="11"/>
        <color rgb="FF000000"/>
        <rFont val="Calibri"/>
      </rPr>
      <t xml:space="preserve">
</t>
    </r>
    <r>
      <rPr>
        <sz val="11"/>
        <color rgb="FF000000"/>
        <rFont val="Calibri"/>
      </rPr>
      <t xml:space="preserve"># chown vsphere-ui:users /storage/log/vmware/vsphere-ui/logs/&lt;file&gt;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Substitute &lt;file&gt; with the listed file.</t>
    </r>
  </si>
  <si>
    <r>
      <rPr>
        <sz val="11"/>
        <color rgb="FF000000"/>
        <rFont val="Calibri"/>
      </rPr>
      <t xml:space="preserve">Log data is essential in the investigation of events. If log data were to become compromised, competent forensic analysis and discovery of the true source of potentially malicious system activity would be difficult, if not impossible, to achieve.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addition, access to log records provides information an attacker could use to their advantage since each event record might contain communication ports, protocols, services, trust relationships, usernames, etc. The vSphere UI restricts all access to log files by default, but this configuration must be verified.</t>
    </r>
    <r>
      <rPr>
        <sz val="11"/>
        <color rgb="FF000000"/>
        <rFont val="Calibri"/>
      </rPr>
      <t xml:space="preserve">
</t>
    </r>
    <r>
      <rPr>
        <sz val="11"/>
        <color rgb="FF000000"/>
        <rFont val="Calibri"/>
      </rPr>
      <t>Satisfies: SRG-APP-000118-WSR-000068, SRG-APP-000119-WSR-000069, SRG-APP-000120-WSR-000070</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</si>
  <si>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/var/log/vmware/vsphere-ui/ -xdev -type f -a '(' -perm -o+w -o -not -user vsphere-ui -o -not -group users -a -not -group root ')' -exec ls -ld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returned, this is a finding.</t>
    </r>
  </si>
  <si>
    <t>V-256785</t>
  </si>
  <si>
    <r>
      <rPr>
        <sz val="11"/>
        <rFont val="Calibri"/>
      </rPr>
      <t>vSphere UI application files must be verified for their integrity.</t>
    </r>
  </si>
  <si>
    <r>
      <rPr>
        <sz val="11"/>
        <color rgb="FF000000"/>
        <rFont val="Calibri"/>
      </rPr>
      <t xml:space="preserve">Reinstall the vCenter Server Appliance (VCSA) or roll back to a snapshot.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VMware does not support modifying the vSphere UI installation files manually.</t>
    </r>
  </si>
  <si>
    <r>
      <rPr>
        <sz val="11"/>
        <color rgb="FF000000"/>
        <rFont val="Calibri"/>
      </rPr>
      <t>Verifying the vSphere UI application code is unchanged from its shipping state is essential for file validation and nonrepudiation of the vSphere UI. There is no reason the MD5 hash of the RPM original files should be changed after installation, excluding configuration files.</t>
    </r>
  </si>
  <si>
    <r>
      <rPr>
        <sz val="11"/>
        <color rgb="FF000000"/>
        <rFont val="Calibri"/>
      </rPr>
      <t>At the command prompt, run the following command:</t>
    </r>
    <r>
      <rPr>
        <sz val="11"/>
        <color rgb="FF000000"/>
        <rFont val="Calibri"/>
      </rPr>
      <t xml:space="preserve">
</t>
    </r>
    <r>
      <rPr>
        <sz val="11"/>
        <color rgb="FF000000"/>
        <rFont val="Calibri"/>
      </rPr>
      <t># rpm -V vsphere-ui|grep "^..5......"|grep -v -E "\.prop|\.pass|\.xml|\.json"</t>
    </r>
    <r>
      <rPr>
        <sz val="11"/>
        <color rgb="FF000000"/>
        <rFont val="Calibri"/>
      </rPr>
      <t xml:space="preserve">
</t>
    </r>
    <r>
      <rPr>
        <sz val="11"/>
        <color rgb="FF000000"/>
        <rFont val="Calibri"/>
      </rPr>
      <t>If there is any output, this is a finding.</t>
    </r>
  </si>
  <si>
    <t>V-256786</t>
  </si>
  <si>
    <r>
      <rPr>
        <sz val="11"/>
        <rFont val="Calibri"/>
      </rPr>
      <t>vSphere UI plugins must be authorized before use.</t>
    </r>
  </si>
  <si>
    <r>
      <rPr>
        <sz val="11"/>
        <color rgb="FF000000"/>
        <rFont val="Calibri"/>
      </rPr>
      <t xml:space="preserve">For every unauthorized plugin returned by the check,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rm &lt;file&gt;</t>
    </r>
  </si>
  <si>
    <r>
      <rPr>
        <sz val="11"/>
        <color rgb="FF000000"/>
        <rFont val="Calibri"/>
      </rPr>
      <t>The vSphere UI ships with a number of plugins out of the box. Any additional plugins may affect the availability and integrity of the system and must be approved and documented by the information system security officer (ISSO) before deployment.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</si>
  <si>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diff &lt;(find /usr/lib/vmware-vsphere-ui/plugin-packages/vsphere-client/plugins -type f|sort) &lt;(rpm -ql vsphere-ui|grep "/usr/lib/vmware-vsphere-ui/plugin-packages/vsphere-client/plugins/"|sort)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is any output, this indicates a vSphere UI plugin is present that does not ship with the vCenter Server Appliance (VCSA).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plugin is not known and approved, this is a finding.</t>
    </r>
  </si>
  <si>
    <t>V-256787</t>
  </si>
  <si>
    <r>
      <rPr>
        <sz val="11"/>
        <rFont val="Calibri"/>
      </rPr>
      <t xml:space="preserve">vSphere UI must not be configured with the </t>
    </r>
    <r>
      <rPr>
        <sz val="11"/>
        <color rgb="FF000000"/>
        <rFont val="Calibri"/>
      </rPr>
      <t>"</t>
    </r>
    <r>
      <rPr>
        <b/>
        <sz val="11"/>
        <color rgb="FF000000"/>
        <rFont val="Calibri"/>
      </rPr>
      <t>UserDatabaseRealm</t>
    </r>
    <r>
      <rPr>
        <sz val="11"/>
        <color rgb="FF000000"/>
        <rFont val="Calibri"/>
      </rPr>
      <t>"</t>
    </r>
    <r>
      <rPr>
        <sz val="11"/>
        <color rgb="FF000000"/>
        <rFont val="Calibri"/>
      </rPr>
      <t xml:space="preserve"> enabled.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</si>
  <si>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all &lt;Realm&gt;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</si>
  <si>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The vSphere UI performs user authentication at the application level and not through Tomcat. By default, there is no configuration for the "UserDatabaseRealm" Tomcat authentication mechanism. To eliminate unnecessary features and ensure the vSphere UI remains in its shipping state, the lack of a "UserDatabaseRealm" configuration must be confirmed.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</si>
  <si>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UserDatabaseRealm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</si>
  <si>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V-256788</t>
  </si>
  <si>
    <r>
      <rPr>
        <sz val="11"/>
        <rFont val="Calibri"/>
      </rPr>
      <t>vSphere UI must be configured to limit access to internal packages.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</si>
  <si>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/usr/lib/vmware-sso/vmware-sts/conf/catalina.properties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"package.access" line is configured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package.access=sun.,org.apache.catalina.,org.apache.coyote.,org.apache.jasper.,org.apache.tomcat.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</si>
  <si>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The "package.access" entry in the "catalina.properties" file implements access control at the package level. When properly configured, a Security Exception will be reported if an errant or malicious webapp attempts to access the listed internal classes directly or if a new class is defined under the protected packages.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vSphere UI comes preconfigured with the appropriate packages defined in "package.access", and this configuration must be maintained.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</si>
  <si>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"package.access" /usr/lib/vmware-vsphere-ui/server/conf/catalina.properties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package.access=sun.,org.apache.catalina.,org.apache.coyote.,org.apache.jasper.,org.apache.tomcat.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</si>
  <si>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V-256789</t>
  </si>
  <si>
    <r>
      <rPr>
        <sz val="11"/>
        <rFont val="Calibri"/>
      </rPr>
      <t>vSphere UI must have Multipurpose Internet Mail Extensions (MIME) that invoke operating system shell programs disabled.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</si>
  <si>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all of the following nodes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&lt;mime-type&gt;application/x-csh&lt;/mime-type&gt; </t>
    </r>
    <r>
      <rPr>
        <sz val="11"/>
        <color rgb="FF000000"/>
        <rFont val="Calibri"/>
      </rPr>
      <t xml:space="preserve">
</t>
    </r>
    <r>
      <rPr>
        <sz val="11"/>
        <color rgb="FF000000"/>
        <rFont val="Calibri"/>
      </rPr>
      <t xml:space="preserve">&lt;mime-type&gt;application/x-shar&lt;/mime-type&gt; </t>
    </r>
    <r>
      <rPr>
        <sz val="11"/>
        <color rgb="FF000000"/>
        <rFont val="Calibri"/>
      </rPr>
      <t xml:space="preserve">
</t>
    </r>
    <r>
      <rPr>
        <sz val="11"/>
        <color rgb="FF000000"/>
        <rFont val="Calibri"/>
      </rPr>
      <t xml:space="preserve">&lt;mime-type&gt;application/x-sh&lt;/mime-type&gt; </t>
    </r>
    <r>
      <rPr>
        <sz val="11"/>
        <color rgb="FF000000"/>
        <rFont val="Calibri"/>
      </rPr>
      <t xml:space="preserve">
</t>
    </r>
    <r>
      <rPr>
        <sz val="11"/>
        <color rgb="FF000000"/>
        <rFont val="Calibri"/>
      </rPr>
      <t xml:space="preserve">&lt;mime-type&gt;application/x-ksh&lt;/mime-type&gt;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vmon-cli --restart vsphere-ui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Delete the entire mime-mapping node for the target mime-type.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&lt;mime-mapping&gt; </t>
    </r>
    <r>
      <rPr>
        <sz val="11"/>
        <color rgb="FF000000"/>
        <rFont val="Calibri"/>
      </rPr>
      <t xml:space="preserve">
</t>
    </r>
    <r>
      <rPr>
        <sz val="11"/>
        <color rgb="FF000000"/>
        <rFont val="Calibri"/>
      </rPr>
      <t xml:space="preserve">    &lt;extension&gt;sh&lt;/extension&gt; </t>
    </r>
    <r>
      <rPr>
        <sz val="11"/>
        <color rgb="FF000000"/>
        <rFont val="Calibri"/>
      </rPr>
      <t xml:space="preserve">
</t>
    </r>
    <r>
      <rPr>
        <sz val="11"/>
        <color rgb="FF000000"/>
        <rFont val="Calibri"/>
      </rPr>
      <t xml:space="preserve">    &lt;mime-type&gt;application/x-sh&lt;/mime-type&gt; </t>
    </r>
    <r>
      <rPr>
        <sz val="11"/>
        <color rgb="FF000000"/>
        <rFont val="Calibri"/>
      </rPr>
      <t xml:space="preserve">
</t>
    </r>
    <r>
      <rPr>
        <sz val="11"/>
        <color rgb="FF000000"/>
        <rFont val="Calibri"/>
      </rPr>
      <t>&lt;/mime-mapping&gt;</t>
    </r>
  </si>
  <si>
    <r>
      <rPr>
        <sz val="11"/>
        <color rgb="FF000000"/>
        <rFont val="Calibri"/>
      </rPr>
      <t>MIME mappings tell the vSphere UI what type of program various file types and extensions are and what external utilities or programs are needed to execute the file type. By ensuring various shell script MIME types are not included in "web.xml", the server is protected against malicious users tricking the server into executing shell command files.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</si>
  <si>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-En '(x-csh&lt;)|(x-sh&lt;)|(x-shar&lt;)|(x-ksh&lt;)' /usr/lib/vmware-vsphere-ui/server/conf/web.xml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</si>
  <si>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V-256790</t>
  </si>
  <si>
    <r>
      <rPr>
        <sz val="11"/>
        <rFont val="Calibri"/>
      </rPr>
      <t>vSphere UI must have mappings set for Java servlet pages.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</si>
  <si>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and locate the mapping for the JSP servlet. It is the &lt;servlet-mapping&gt; node that contains &lt;servlet-name&gt;jsp&lt;/servlet-name&gt;.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&lt;servlet-mapping&gt; node to look like the code snippet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 The mappings for the JSP servlet --&gt;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&lt;servlet-name&gt;jsp&lt;/servlet-name&gt; </t>
    </r>
    <r>
      <rPr>
        <sz val="11"/>
        <color rgb="FF000000"/>
        <rFont val="Calibri"/>
      </rPr>
      <t xml:space="preserve">
</t>
    </r>
    <r>
      <rPr>
        <sz val="11"/>
        <color rgb="FF000000"/>
        <rFont val="Calibri"/>
      </rPr>
      <t xml:space="preserve">  &lt;url-pattern&gt;*.jsp&lt;/url-pattern&gt; </t>
    </r>
    <r>
      <rPr>
        <sz val="11"/>
        <color rgb="FF000000"/>
        <rFont val="Calibri"/>
      </rPr>
      <t xml:space="preserve">
</t>
    </r>
    <r>
      <rPr>
        <sz val="11"/>
        <color rgb="FF000000"/>
        <rFont val="Calibri"/>
      </rPr>
      <t xml:space="preserve">  &lt;url-pattern&gt;*.jspx&lt;/url-pattern&gt;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</si>
  <si>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Resource mapping is the process of tying a particular file type to a process in the web server that can serve that type of file to a requesting client and identify which file types are not to be delivered to a client.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Tomcat is a Java-based web server, the main file extension used is *.jsp. This check ensures the *.jsp and *.jspx file types has been properly mapped to servlets.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</si>
  <si>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/usr/lib/vmware-vsphere-ui/server/conf/web.xml | sed 's/xmlns=".*"//g' | xmllint --xpath '/web-app/servlet-mapping/servlet-name[text()="jsp"]/parent::servlet-mapping'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&lt;servlet-name&gt;jsp&lt;/servlet-name&gt; </t>
    </r>
    <r>
      <rPr>
        <sz val="11"/>
        <color rgb="FF000000"/>
        <rFont val="Calibri"/>
      </rPr>
      <t xml:space="preserve">
</t>
    </r>
    <r>
      <rPr>
        <sz val="11"/>
        <color rgb="FF000000"/>
        <rFont val="Calibri"/>
      </rPr>
      <t xml:space="preserve">  &lt;url-pattern&gt;*.jsp&lt;/url-pattern&gt; </t>
    </r>
    <r>
      <rPr>
        <sz val="11"/>
        <color rgb="FF000000"/>
        <rFont val="Calibri"/>
      </rPr>
      <t xml:space="preserve">
</t>
    </r>
    <r>
      <rPr>
        <sz val="11"/>
        <color rgb="FF000000"/>
        <rFont val="Calibri"/>
      </rPr>
      <t xml:space="preserve">  &lt;url-pattern&gt;*.jspx&lt;/url-pattern&gt; </t>
    </r>
    <r>
      <rPr>
        <sz val="11"/>
        <color rgb="FF000000"/>
        <rFont val="Calibri"/>
      </rPr>
      <t xml:space="preserve">
</t>
    </r>
    <r>
      <rPr>
        <sz val="11"/>
        <color rgb="FF000000"/>
        <rFont val="Calibri"/>
      </rPr>
      <t xml:space="preserve">&lt;/servlet-mapping&gt;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.jsp and .jspx file url-patterns are not configured as in the expected result, this is a finding.</t>
    </r>
  </si>
  <si>
    <t>V-256791</t>
  </si>
  <si>
    <r>
      <rPr>
        <sz val="11"/>
        <rFont val="Calibri"/>
      </rPr>
      <t>vSphere UI must not have the Web Distributed Authoring (WebDAV) servlet installed.</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</si>
  <si>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the &lt;servlet-name&gt;webdav&lt;/servlet-name&gt; node and remove the entire parent &lt;servlet&gt; block.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the &lt;servlet-name&gt;webdav&lt;/servlet-name&gt; node and remove the entire parent &lt;servlet-mapping&gt; block.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</si>
  <si>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vSphere UI does not configure WebDAV by default.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</si>
  <si>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-n 'webdav' /usr/lib/vmware-vsphere-ui/server/conf/web.xml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</si>
  <si>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V-256792</t>
  </si>
  <si>
    <r>
      <rPr>
        <sz val="11"/>
        <rFont val="Calibri"/>
      </rPr>
      <t>vSphere UI must be configured with memory leak protection.</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</si>
  <si>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&lt;Server&gt;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'&lt;Listener className="org.apache.catalina.core.JreMemoryLeakPreventionListener"/&gt;' to the &lt;Server&gt;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</si>
  <si>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The Java Runtime environment can cause a memory leak or lock files under certain conditions. Without memory leak protection, vSphere UI can continue to consume system resources, which will lead to "OutOfMemoryErrors" when reloading web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the hosted application does not consume system resources and cause an unstable environment.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</si>
  <si>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JreMemoryLeakPreventionListener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&lt;Listener className="org.apache.catalina.core.JreMemoryLeakPreventionListener"/&gt;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</si>
  <si>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V-256793</t>
  </si>
  <si>
    <r>
      <rPr>
        <sz val="11"/>
        <rFont val="Calibri"/>
      </rPr>
      <t>vSphere UI must not have any symbolic links in the web content directory tree.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</si>
  <si>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Replace &lt;file_name&gt; for the name of any files that were returned.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unlink &lt;file_name&gt;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Repeat the command for each file that was returned.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</si>
  <si>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/usr/lib/vmware-vsphere-ui/server/static/ -type l -ls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</si>
  <si>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V-256794</t>
  </si>
  <si>
    <r>
      <rPr>
        <sz val="11"/>
        <rFont val="Calibri"/>
      </rPr>
      <t>The vSphere UI directory tree must have permissions in an out-of-the-box state.</t>
    </r>
  </si>
  <si>
    <r>
      <rPr>
        <sz val="11"/>
        <color rgb="FF000000"/>
        <rFont val="Calibri"/>
      </rPr>
      <t xml:space="preserve">At the command prompt, run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chmod o-w &lt;file&gt; </t>
    </r>
    <r>
      <rPr>
        <sz val="11"/>
        <color rgb="FF000000"/>
        <rFont val="Calibri"/>
      </rPr>
      <t xml:space="preserve">
</t>
    </r>
    <r>
      <rPr>
        <sz val="11"/>
        <color rgb="FF000000"/>
        <rFont val="Calibri"/>
      </rPr>
      <t xml:space="preserve"># chown root:root &lt;file&gt;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Repeat the commands for each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</si>
  <si>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The vSphere UI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</si>
  <si>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/usr/lib/vmware-vsphere-ui/server/lib /usr/lib/vmware-vsphere-ui/server/conf -xdev -type f -a '(' -perm -o+w -o -not -user root -o -not -group root ')' -exec ls -ld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produces any output, this is a finding.</t>
    </r>
  </si>
  <si>
    <t>V-256795</t>
  </si>
  <si>
    <r>
      <rPr>
        <sz val="11"/>
        <rFont val="Calibri"/>
      </rPr>
      <t>vSphere UI must restrict its cookie path.</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</si>
  <si>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/usr/lib/vmware-vsphere-ui/server/conf/context.xml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configuration to the &lt;Context&gt;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sessionCookiePath="/ui"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&lt;Context useHttpOnly="true" sessionCookieName="VSPHERE-UI-JSESSIONID" sessionCookiePath="/ui"&gt;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</si>
  <si>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Cookies are used to exchange data between the web server and the client. Cookies, such as a session cookie, may contain session information and user credentials used to maintain a persistent connection between the user and the hosted application since HTTP/HTTPS is a stateless protocol.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vSphere UI is bound to the "/ui" virtual path behind the reverse proxy, and its cookies are configured as such. This configuration must be confirmed and maintained.</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</si>
  <si>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/usr/lib/vmware-vsphere-ui/server/conf/context.xml | xmllint --xpath '/Context/@sessionCookiePath'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sessionCookiePath="/ui"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</si>
  <si>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V-256796</t>
  </si>
  <si>
    <r>
      <rPr>
        <sz val="11"/>
        <rFont val="Calibri"/>
      </rPr>
      <t>vSphere UI must fail to a known safe state if system initialization fails, shutdown fails, or aborts fail.</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</si>
  <si>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change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org.apache.catalina.startup.EXIT_ON_INIT_FAILURE=true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</si>
  <si>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At the command line,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EXIT_ON_INIT_FAILURE /usr/lib/vmware-vsphere-ui/server/conf/catalina.properties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org.apache.catalina.startup.EXIT_ON_INIT_FAILURE=true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</si>
  <si>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V-256797</t>
  </si>
  <si>
    <r>
      <rPr>
        <sz val="11"/>
        <rFont val="Calibri"/>
      </rPr>
      <t>vSphere UI must limit the number of allowed connections.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</si>
  <si>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&lt;Connector&gt; configured with port="${http.port}".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change the following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acceptCount="300"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</si>
  <si>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Limiting the number of established connections is a basic denial-of-service protection and a best practice. Servers where the limit is too high or unlimited can run out of system resources and negatively affect system availability.</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</si>
  <si>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'/Server/Service/Connector[@port="${http.port}"]/@acceptCount'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acceptCount="300"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</si>
  <si>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V-256798</t>
  </si>
  <si>
    <r>
      <rPr>
        <sz val="11"/>
        <rFont val="Calibri"/>
      </rPr>
      <t>vSphere UI must set URIEncoding to UTF-8.</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</si>
  <si>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each of the &lt;Connector&gt;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each &lt;Connector&gt; node with the value 'URIEncoding="UTF-8"'.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</si>
  <si>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vSphere UI must be configured to use a consistent character set via the "URIEncoding" attribute on the Connector nodes.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</si>
  <si>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'/Server/Service/Connector[@port="${http.port}"]/@URIEncoding'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URIEncoding="UTF-8"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</si>
  <si>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V-256799</t>
  </si>
  <si>
    <r>
      <rPr>
        <sz val="11"/>
        <rFont val="Calibri"/>
      </rPr>
      <t>vSphere UI must set the welcome-file node to a default web page.</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</si>
  <si>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section under the &lt;web-apps&gt;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&lt;welcome-file&gt;index.html&lt;/welcome-file&gt; </t>
    </r>
    <r>
      <rPr>
        <sz val="11"/>
        <color rgb="FF000000"/>
        <rFont val="Calibri"/>
      </rPr>
      <t xml:space="preserve">
</t>
    </r>
    <r>
      <rPr>
        <sz val="11"/>
        <color rgb="FF000000"/>
        <rFont val="Calibri"/>
      </rPr>
      <t xml:space="preserve">  &lt;welcome-file&gt;index.htm&lt;/welcome-file&gt; </t>
    </r>
    <r>
      <rPr>
        <sz val="11"/>
        <color rgb="FF000000"/>
        <rFont val="Calibri"/>
      </rPr>
      <t xml:space="preserve">
</t>
    </r>
    <r>
      <rPr>
        <sz val="11"/>
        <color rgb="FF000000"/>
        <rFont val="Calibri"/>
      </rPr>
      <t xml:space="preserve">  &lt;welcome-file&gt;index.jsp&lt;/welcome-file&gt;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</si>
  <si>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having a default hosted application web page, the anonymous web user will not obtain directory browsing information or an error message that reveals the server type and version. Ensuring every document directory has an "index.jsp" (or equivalent) file is one approach to mitigating the vulnerability.</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</si>
  <si>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/usr/lib/vmware-vsphere-ui/server/conf/web.xml | sed 's/xmlns=".*"//g' | xmllint --xpath '/web-app/welcome-file-list'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&lt;welcome-file&gt;index.html&lt;/welcome-file&gt; </t>
    </r>
    <r>
      <rPr>
        <sz val="11"/>
        <color rgb="FF000000"/>
        <rFont val="Calibri"/>
      </rPr>
      <t xml:space="preserve">
</t>
    </r>
    <r>
      <rPr>
        <sz val="11"/>
        <color rgb="FF000000"/>
        <rFont val="Calibri"/>
      </rPr>
      <t xml:space="preserve">  &lt;welcome-file&gt;index.htm&lt;/welcome-file&gt; </t>
    </r>
    <r>
      <rPr>
        <sz val="11"/>
        <color rgb="FF000000"/>
        <rFont val="Calibri"/>
      </rPr>
      <t xml:space="preserve">
</t>
    </r>
    <r>
      <rPr>
        <sz val="11"/>
        <color rgb="FF000000"/>
        <rFont val="Calibri"/>
      </rPr>
      <t xml:space="preserve">  &lt;welcome-file&gt;index.jsp&lt;/welcome-file&gt; </t>
    </r>
    <r>
      <rPr>
        <sz val="11"/>
        <color rgb="FF000000"/>
        <rFont val="Calibri"/>
      </rPr>
      <t xml:space="preserve">
</t>
    </r>
    <r>
      <rPr>
        <sz val="11"/>
        <color rgb="FF000000"/>
        <rFont val="Calibri"/>
      </rPr>
      <t xml:space="preserve">&lt;/welcome-file-list&gt;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</si>
  <si>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V-256800</t>
  </si>
  <si>
    <r>
      <rPr>
        <sz val="11"/>
        <rFont val="Calibri"/>
      </rPr>
      <t>The vSphere UI must not show directory listings.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</si>
  <si>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&lt;param-value&gt; to "false" in all &lt;param-name&gt;listing&lt;/param-name&gt;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setting should look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&lt;param-name&gt;listings&lt;/param-name&gt; </t>
    </r>
    <r>
      <rPr>
        <sz val="11"/>
        <color rgb="FF000000"/>
        <rFont val="Calibri"/>
      </rPr>
      <t xml:space="preserve">
</t>
    </r>
    <r>
      <rPr>
        <sz val="11"/>
        <color rgb="FF000000"/>
        <rFont val="Calibri"/>
      </rPr>
      <t xml:space="preserve">      &lt;param-value&gt;false&lt;/param-value&gt;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</si>
  <si>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/usr/lib/vmware-vsphere-ui/server/conf/web.xml | sed 's/xmlns=".*"//g' | xmllint --xpath '//param-name[text()="listings"]/parent::init-param'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&lt;param-name&gt;listings&lt;/param-name&gt; </t>
    </r>
    <r>
      <rPr>
        <sz val="11"/>
        <color rgb="FF000000"/>
        <rFont val="Calibri"/>
      </rPr>
      <t xml:space="preserve">
</t>
    </r>
    <r>
      <rPr>
        <sz val="11"/>
        <color rgb="FF000000"/>
        <rFont val="Calibri"/>
      </rPr>
      <t xml:space="preserve">      &lt;param-value&gt;false&lt;/param-value&gt;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</si>
  <si>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V-256801</t>
  </si>
  <si>
    <r>
      <rPr>
        <sz val="11"/>
        <rFont val="Calibri"/>
      </rPr>
      <t>vSphere UI must be configured to hide the server version.</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</si>
  <si>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each of the &lt;Connector&gt;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each &lt;Connector&gt; node with 'server="Anonymous"'.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</si>
  <si>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Web servers will often display error messages to client users with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information could be used by an attacker to blueprint what type of attacks might be successful. Therefore, vSphere UI must be configured to hide the server version at all times.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</si>
  <si>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--xpath '/Server/Service/Connector[@port="${http.port}"]/@server'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server="Anonymous"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</si>
  <si>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V-256802</t>
  </si>
  <si>
    <r>
      <rPr>
        <sz val="11"/>
        <rFont val="Calibri"/>
      </rPr>
      <t>vSphere UI must be configured to show error pages with minimal information.</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</si>
  <si>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Locate the following Host block: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&lt;Host ...&gt;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&lt;/Host&gt;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Inside this block, remove any existing Valve with className="org.apache.catalina.valves.ErrorReportValve" and add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&lt;Valve className="org.apache.catalina.valves.ErrorReportValve" showServerInfo="false" showReport="false"/&gt;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</si>
  <si>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Web servers will often display error messages to client users with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information could be used by an attacker to blueprint what type of attacks might be successful. Therefore, vSphere UI must be configured to not show server version information in error pages.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</si>
  <si>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/usr/lib/vmware-vsphere-ui/server/conf/server.xml | xmllint --xpath '/Server/Service/Engine/Host/Valve[@className="org.apache.catalina.valves.ErrorReportValve"]'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&lt;Valve className="org.apache.catalina.valves.ErrorReportValve" showServerInfo="false" showReport="false"/&gt;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</si>
  <si>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V-256803</t>
  </si>
  <si>
    <r>
      <rPr>
        <sz val="11"/>
        <rFont val="Calibri"/>
      </rPr>
      <t>vSphere UI must not enable support for TRACE requests.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</si>
  <si>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and locate 'allowTrace="true"'.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the 'allowTrace="true"'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</si>
  <si>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"TRACE" is a technique for a user to request internal information about Tomcat. This is useful during product development but should not be enabled in production. Allowing an attacker to conduct a TRACE operation against the web service will expose information that would be useful to perform a more targeted attack. vSphere UI provides the "allowTrace" parameter as means to disable responding to TRACE requests.</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</si>
  <si>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allowTrace /usr/lib/vmware-vsphere-ui/server/conf/server.xml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 is returned, this is not a finding.</t>
    </r>
  </si>
  <si>
    <t>V-256804</t>
  </si>
  <si>
    <r>
      <rPr>
        <sz val="11"/>
        <rFont val="Calibri"/>
      </rPr>
      <t>vSphere UI must have the debug option turned off.</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</si>
  <si>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all &lt;debug&gt; nodes that are not set to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&lt;param-value&gt; to "0" in all &lt;param-name&gt;debug&lt;/param-name&gt; nodes.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debug setting should look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&lt;param-name&gt;debug&lt;/param-name&gt; </t>
    </r>
    <r>
      <rPr>
        <sz val="11"/>
        <color rgb="FF000000"/>
        <rFont val="Calibri"/>
      </rPr>
      <t xml:space="preserve">
</t>
    </r>
    <r>
      <rPr>
        <sz val="11"/>
        <color rgb="FF000000"/>
        <rFont val="Calibri"/>
      </rPr>
      <t xml:space="preserve">  &lt;param-value&gt;0&lt;/param-value&gt;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</si>
  <si>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Because this information may be placed in logs and general messages during normal operation of the web server, an attacker does not need to cause an error condition to gain this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vSphere UI can be configured to set the debugging level. By setting the debugging level to zero, no debugging information will be provided to a malicious user.</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</si>
  <si>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/usr/lib/vmware-vsphere-ui/server/conf/web.xml | sed 's/xmlns=".*"//g' | xmllint --xpath '//param-name[text()="debug"]/parent::init-param'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&lt;param-name&gt;debug&lt;/param-name&gt; </t>
    </r>
    <r>
      <rPr>
        <sz val="11"/>
        <color rgb="FF000000"/>
        <rFont val="Calibri"/>
      </rPr>
      <t xml:space="preserve">
</t>
    </r>
    <r>
      <rPr>
        <sz val="11"/>
        <color rgb="FF000000"/>
        <rFont val="Calibri"/>
      </rPr>
      <t xml:space="preserve">  &lt;param-value&gt;0&lt;/param-value&gt;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</si>
  <si>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V-256805</t>
  </si>
  <si>
    <r>
      <rPr>
        <sz val="11"/>
        <rFont val="Calibri"/>
      </rPr>
      <t>vSphere UI must use a logging mechanism that is configured to allocate log record storage capacity large enough to accommodate the logging requirements of the web server.</t>
    </r>
  </si>
  <si>
    <r>
      <rPr>
        <sz val="11"/>
        <color rgb="FF000000"/>
        <rFont val="Calibri"/>
      </rPr>
      <t xml:space="preserve">Reinstall the VCSA or roll back to a snapshot.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VMware does not support modifying the vSphere UI installation files manually.</t>
    </r>
  </si>
  <si>
    <r>
      <rPr>
        <sz val="11"/>
        <color rgb="FF000000"/>
        <rFont val="Calibri"/>
      </rPr>
      <t>To ensure the logging mechanism used by the web server has sufficient storage capacity in which to write the logs, the logging mechanism must be able to allocate log record storage capacity. vSphere UI configures log sizes and rotation appropriately as part of its installation routine. Verifying that the logging configuration file ("serviceability.xml") has not been modified is sufficient to determine if the logging configuration has been modified from the default.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</si>
  <si>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rpm -V vsphere-ui|grep serviceability.xml|grep "^..5......"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output, this is a finding.</t>
    </r>
  </si>
  <si>
    <t>V-256806</t>
  </si>
  <si>
    <r>
      <rPr>
        <sz val="11"/>
        <rFont val="Calibri"/>
      </rPr>
      <t>vSphere UI log files must be moved to a permanent repository in accordance with site policy.</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</si>
  <si>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/etc/vmware-syslog/vmware-services-vsphere-ui.conf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the file if it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contents of the file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File="/var/log/vmware/vsphere-ui/logs/vsphere_client_virgo.log" </t>
    </r>
    <r>
      <rPr>
        <sz val="11"/>
        <color rgb="FF000000"/>
        <rFont val="Calibri"/>
      </rPr>
      <t xml:space="preserve">
</t>
    </r>
    <r>
      <rPr>
        <sz val="11"/>
        <color rgb="FF000000"/>
        <rFont val="Calibri"/>
      </rPr>
      <t xml:space="preserve">      Tag="ui-main"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File="/var/log/vmware/vsphere-ui/logs/changelog.log" </t>
    </r>
    <r>
      <rPr>
        <sz val="11"/>
        <color rgb="FF000000"/>
        <rFont val="Calibri"/>
      </rPr>
      <t xml:space="preserve">
</t>
    </r>
    <r>
      <rPr>
        <sz val="11"/>
        <color rgb="FF000000"/>
        <rFont val="Calibri"/>
      </rPr>
      <t xml:space="preserve">      Tag="ui-changelog"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File="/var/log/vmware/vsphere-ui/logs/dataservice.log" </t>
    </r>
    <r>
      <rPr>
        <sz val="11"/>
        <color rgb="FF000000"/>
        <rFont val="Calibri"/>
      </rPr>
      <t xml:space="preserve">
</t>
    </r>
    <r>
      <rPr>
        <sz val="11"/>
        <color rgb="FF000000"/>
        <rFont val="Calibri"/>
      </rPr>
      <t xml:space="preserve">      Tag="ui-dataservice"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File="/var/log/vmware/vsphere-ui/logs/apigw.log" </t>
    </r>
    <r>
      <rPr>
        <sz val="11"/>
        <color rgb="FF000000"/>
        <rFont val="Calibri"/>
      </rPr>
      <t xml:space="preserve">
</t>
    </r>
    <r>
      <rPr>
        <sz val="11"/>
        <color rgb="FF000000"/>
        <rFont val="Calibri"/>
      </rPr>
      <t xml:space="preserve">      Tag="ui-apigw"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File="/var/log/vmware/vsphere-ui/logs/equinox.log" </t>
    </r>
    <r>
      <rPr>
        <sz val="11"/>
        <color rgb="FF000000"/>
        <rFont val="Calibri"/>
      </rPr>
      <t xml:space="preserve">
</t>
    </r>
    <r>
      <rPr>
        <sz val="11"/>
        <color rgb="FF000000"/>
        <rFont val="Calibri"/>
      </rPr>
      <t xml:space="preserve">      Tag="ui-equinox"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File="/var/log/vmware/vsphere-ui/logs/eventlog.log" </t>
    </r>
    <r>
      <rPr>
        <sz val="11"/>
        <color rgb="FF000000"/>
        <rFont val="Calibri"/>
      </rPr>
      <t xml:space="preserve">
</t>
    </r>
    <r>
      <rPr>
        <sz val="11"/>
        <color rgb="FF000000"/>
        <rFont val="Calibri"/>
      </rPr>
      <t xml:space="preserve">      Tag="ui-eventlog"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File="/var/log/vmware/vsphere-ui/logs/httpRequest.log" </t>
    </r>
    <r>
      <rPr>
        <sz val="11"/>
        <color rgb="FF000000"/>
        <rFont val="Calibri"/>
      </rPr>
      <t xml:space="preserve">
</t>
    </r>
    <r>
      <rPr>
        <sz val="11"/>
        <color rgb="FF000000"/>
        <rFont val="Calibri"/>
      </rPr>
      <t xml:space="preserve">      Tag="ui-httpRequest"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File="/var/log/vmware/vsphere-ui/logs/opid.log" </t>
    </r>
    <r>
      <rPr>
        <sz val="11"/>
        <color rgb="FF000000"/>
        <rFont val="Calibri"/>
      </rPr>
      <t xml:space="preserve">
</t>
    </r>
    <r>
      <rPr>
        <sz val="11"/>
        <color rgb="FF000000"/>
        <rFont val="Calibri"/>
      </rPr>
      <t xml:space="preserve">      Tag="ui-opid"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File="/var/log/vmware/vsphere-ui/logs/osgi.log" </t>
    </r>
    <r>
      <rPr>
        <sz val="11"/>
        <color rgb="FF000000"/>
        <rFont val="Calibri"/>
      </rPr>
      <t xml:space="preserve">
</t>
    </r>
    <r>
      <rPr>
        <sz val="11"/>
        <color rgb="FF000000"/>
        <rFont val="Calibri"/>
      </rPr>
      <t xml:space="preserve">      Tag="ui-osgi"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File="/var/log/vmware/vsphere-ui/logs/performanceAudit.log" </t>
    </r>
    <r>
      <rPr>
        <sz val="11"/>
        <color rgb="FF000000"/>
        <rFont val="Calibri"/>
      </rPr>
      <t xml:space="preserve">
</t>
    </r>
    <r>
      <rPr>
        <sz val="11"/>
        <color rgb="FF000000"/>
        <rFont val="Calibri"/>
      </rPr>
      <t xml:space="preserve">      Tag="ui-performanceAudit"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File="/var/log/vmware/vsphere-ui/logs/plugin-medic.log" </t>
    </r>
    <r>
      <rPr>
        <sz val="11"/>
        <color rgb="FF000000"/>
        <rFont val="Calibri"/>
      </rPr>
      <t xml:space="preserve">
</t>
    </r>
    <r>
      <rPr>
        <sz val="11"/>
        <color rgb="FF000000"/>
        <rFont val="Calibri"/>
      </rPr>
      <t xml:space="preserve">      Tag="ui-plugin-medic"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File="/var/log/vmware/vsphere-ui/logs/threadmonitor.log" </t>
    </r>
    <r>
      <rPr>
        <sz val="11"/>
        <color rgb="FF000000"/>
        <rFont val="Calibri"/>
      </rPr>
      <t xml:space="preserve">
</t>
    </r>
    <r>
      <rPr>
        <sz val="11"/>
        <color rgb="FF000000"/>
        <rFont val="Calibri"/>
      </rPr>
      <t xml:space="preserve">      Tag="ui-threadmonitor"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File="/var/log/vmware/vsphere-ui/logs/threadpools.log" </t>
    </r>
    <r>
      <rPr>
        <sz val="11"/>
        <color rgb="FF000000"/>
        <rFont val="Calibri"/>
      </rPr>
      <t xml:space="preserve">
</t>
    </r>
    <r>
      <rPr>
        <sz val="11"/>
        <color rgb="FF000000"/>
        <rFont val="Calibri"/>
      </rPr>
      <t xml:space="preserve">      Tag="ui-threadpools"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File="/var/log/vmware/vsphere-ui/logs/vspheremessaging.log" </t>
    </r>
    <r>
      <rPr>
        <sz val="11"/>
        <color rgb="FF000000"/>
        <rFont val="Calibri"/>
      </rPr>
      <t xml:space="preserve">
</t>
    </r>
    <r>
      <rPr>
        <sz val="11"/>
        <color rgb="FF000000"/>
        <rFont val="Calibri"/>
      </rPr>
      <t xml:space="preserve">      Tag="ui-vspheremessaging"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File="/var/log/vmware/vsphere-ui/logs/vsphere-ui-rpm.log" </t>
    </r>
    <r>
      <rPr>
        <sz val="11"/>
        <color rgb="FF000000"/>
        <rFont val="Calibri"/>
      </rPr>
      <t xml:space="preserve">
</t>
    </r>
    <r>
      <rPr>
        <sz val="11"/>
        <color rgb="FF000000"/>
        <rFont val="Calibri"/>
      </rPr>
      <t xml:space="preserve">      Tag="ui-rpm"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File="/var/log/vmware/vsphere-ui/logs/vsphere-ui-runtime*" </t>
    </r>
    <r>
      <rPr>
        <sz val="11"/>
        <color rgb="FF000000"/>
        <rFont val="Calibri"/>
      </rPr>
      <t xml:space="preserve">
</t>
    </r>
    <r>
      <rPr>
        <sz val="11"/>
        <color rgb="FF000000"/>
        <rFont val="Calibri"/>
      </rPr>
      <t xml:space="preserve">      Tag="ui-runtime"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File="/var/log/vmware/vsphere-ui/logs/access/localhost_access*" </t>
    </r>
    <r>
      <rPr>
        <sz val="11"/>
        <color rgb="FF000000"/>
        <rFont val="Calibri"/>
      </rPr>
      <t xml:space="preserve">
</t>
    </r>
    <r>
      <rPr>
        <sz val="11"/>
        <color rgb="FF000000"/>
        <rFont val="Calibri"/>
      </rPr>
      <t xml:space="preserve">      Tag="ui-access"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File="/var/log/vmware/vsphere-ui/vsphere-ui-gc*" </t>
    </r>
    <r>
      <rPr>
        <sz val="11"/>
        <color rgb="FF000000"/>
        <rFont val="Calibri"/>
      </rPr>
      <t xml:space="preserve">
</t>
    </r>
    <r>
      <rPr>
        <sz val="11"/>
        <color rgb="FF000000"/>
        <rFont val="Calibri"/>
      </rPr>
      <t xml:space="preserve">      Tag="ui-gc"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 </t>
    </r>
    <r>
      <rPr>
        <sz val="11"/>
        <color rgb="FF000000"/>
        <rFont val="Calibri"/>
      </rPr>
      <t xml:space="preserve">
</t>
    </r>
    <r>
      <rPr>
        <sz val="11"/>
        <color rgb="FF000000"/>
        <rFont val="Calibri"/>
      </rPr>
      <t xml:space="preserve">input(type="imfile" </t>
    </r>
    <r>
      <rPr>
        <sz val="11"/>
        <color rgb="FF000000"/>
        <rFont val="Calibri"/>
      </rPr>
      <t xml:space="preserve">
</t>
    </r>
    <r>
      <rPr>
        <sz val="11"/>
        <color rgb="FF000000"/>
        <rFont val="Calibri"/>
      </rPr>
      <t xml:space="preserve">      File="/var/log/firstboot/vsphere_ui_firstboot*" </t>
    </r>
    <r>
      <rPr>
        <sz val="11"/>
        <color rgb="FF000000"/>
        <rFont val="Calibri"/>
      </rPr>
      <t xml:space="preserve">
</t>
    </r>
    <r>
      <rPr>
        <sz val="11"/>
        <color rgb="FF000000"/>
        <rFont val="Calibri"/>
      </rPr>
      <t xml:space="preserve">      Tag="ui-firstboot" </t>
    </r>
    <r>
      <rPr>
        <sz val="11"/>
        <color rgb="FF000000"/>
        <rFont val="Calibri"/>
      </rPr>
      <t xml:space="preserve">
</t>
    </r>
    <r>
      <rPr>
        <sz val="11"/>
        <color rgb="FF000000"/>
        <rFont val="Calibri"/>
      </rPr>
      <t xml:space="preserve">      Severity="info" </t>
    </r>
    <r>
      <rPr>
        <sz val="11"/>
        <color rgb="FF000000"/>
        <rFont val="Calibri"/>
      </rPr>
      <t xml:space="preserve">
</t>
    </r>
    <r>
      <rPr>
        <sz val="11"/>
        <color rgb="FF000000"/>
        <rFont val="Calibri"/>
      </rPr>
      <t xml:space="preserve">      Facility="local0")</t>
    </r>
  </si>
  <si>
    <r>
      <rPr>
        <sz val="11"/>
        <color rgb="FF000000"/>
        <rFont val="Calibri"/>
      </rPr>
      <t xml:space="preserve">vSphere UI produces several logs that must be offloaded from the originating system. This information can then be used for diagnostic, forensics, or other purposes relevant to ensuring the availability and integrity of the hosted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vSphere UI syslog configuration is included by default as part of the VMware-visl-integration package. The shipping state of the configuration file must be verified and maintained.</t>
    </r>
    <r>
      <rPr>
        <sz val="11"/>
        <color rgb="FF000000"/>
        <rFont val="Calibri"/>
      </rPr>
      <t xml:space="preserve">
</t>
    </r>
    <r>
      <rPr>
        <sz val="11"/>
        <color rgb="FF000000"/>
        <rFont val="Calibri"/>
      </rPr>
      <t>Satisfies: SRG-APP-000358-WSR-000163, SRG-APP-000108-WSR-000166, SRG-APP-000125-WSR-000071</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</si>
  <si>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rpm -V VMware-visl-integration|grep vmware-services-vsphere-ui.conf|grep "^..5......"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output, this is a finding.</t>
    </r>
  </si>
  <si>
    <t>V-256807</t>
  </si>
  <si>
    <r>
      <rPr>
        <sz val="11"/>
        <rFont val="Calibri"/>
      </rPr>
      <t>vSphere UI must be configured with the appropriate ports.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</si>
  <si>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ports specification section.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vSphere UI port specifications according to the shipping configuration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http.port=5090 </t>
    </r>
    <r>
      <rPr>
        <sz val="11"/>
        <color rgb="FF000000"/>
        <rFont val="Calibri"/>
      </rPr>
      <t xml:space="preserve">
</t>
    </r>
    <r>
      <rPr>
        <sz val="11"/>
        <color rgb="FF000000"/>
        <rFont val="Calibri"/>
      </rPr>
      <t xml:space="preserve">proxy.port=443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</si>
  <si>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Web servers provide numerous processes, features, and functionalities that use TCP/IP ports. Some of these processes may be deemed unnecessary or too unsecure to run on a production system. The ports that vSphere UI listens on are configured in the "catalina.properties" file and must be verified as accurate to their shipping state.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</si>
  <si>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'\.port' /usr/lib/vmware-vsphere-ui/server/conf/catalina.properties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http.port=5090 </t>
    </r>
    <r>
      <rPr>
        <sz val="11"/>
        <color rgb="FF000000"/>
        <rFont val="Calibri"/>
      </rPr>
      <t xml:space="preserve">
</t>
    </r>
    <r>
      <rPr>
        <sz val="11"/>
        <color rgb="FF000000"/>
        <rFont val="Calibri"/>
      </rPr>
      <t xml:space="preserve">proxy.port=443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</si>
  <si>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V-256808</t>
  </si>
  <si>
    <r>
      <rPr>
        <sz val="11"/>
        <rFont val="Calibri"/>
      </rPr>
      <t>vSphere UI must disable the shutdown port.</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</si>
  <si>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/usr/lib/vmware-vsphere-ui/server/conf/server.xml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server port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&lt;Server port="${shutdown.port}"&gt;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</si>
  <si>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vSphere UI through this port. To ensure availability, the shutdown port must be disabled.</t>
    </r>
  </si>
  <si>
    <r>
      <rPr>
        <sz val="11"/>
        <color rgb="FF000000"/>
        <rFont val="Calibri"/>
      </rPr>
      <t xml:space="preserve">At the command prompt, run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/usr/lib/vmware-vsphere-ui/server/conf/server.xml | sed '2 s/xmlns=".*"//g' |  xmllint --xpath '/Server/@port'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port="${shutdown.port}"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output does not match the expected result,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shutdown /etc/vmware/vmware-vmon/svcCfgfiles/vsphere-ui.json|sed -e 's/^[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"-Dshutdown.port=-1",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</si>
  <si>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V-256809</t>
  </si>
  <si>
    <r>
      <rPr>
        <sz val="11"/>
        <rFont val="Calibri"/>
      </rPr>
      <t>vSphere UI must set the secure flag for cookies.</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</si>
  <si>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/&lt;web-apps&gt;/&lt;session-config&gt;/&lt;cookie-config&gt; node and configure it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&lt;cookie-config&gt; </t>
    </r>
    <r>
      <rPr>
        <sz val="11"/>
        <color rgb="FF000000"/>
        <rFont val="Calibri"/>
      </rPr>
      <t xml:space="preserve">
</t>
    </r>
    <r>
      <rPr>
        <sz val="11"/>
        <color rgb="FF000000"/>
        <rFont val="Calibri"/>
      </rPr>
      <t xml:space="preserve">      &lt;http-only&gt;true&lt;/http-only&gt; </t>
    </r>
    <r>
      <rPr>
        <sz val="11"/>
        <color rgb="FF000000"/>
        <rFont val="Calibri"/>
      </rPr>
      <t xml:space="preserve">
</t>
    </r>
    <r>
      <rPr>
        <sz val="11"/>
        <color rgb="FF000000"/>
        <rFont val="Calibri"/>
      </rPr>
      <t xml:space="preserve">      &lt;secure&gt;true&lt;/secure&gt; </t>
    </r>
    <r>
      <rPr>
        <sz val="11"/>
        <color rgb="FF000000"/>
        <rFont val="Calibri"/>
      </rPr>
      <t xml:space="preserve">
</t>
    </r>
    <r>
      <rPr>
        <sz val="11"/>
        <color rgb="FF000000"/>
        <rFont val="Calibri"/>
      </rPr>
      <t xml:space="preserve">    &lt;/cookie-config&gt;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</si>
  <si>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The secure flag is an option that can be set by the application server when sending a new cookie to the user within an HTTP response. The purpose of the secure flag is to prevent cookies from being observed by unauthorized parties due to the transmission of a cookie in clear text.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setting the secure flag, the browser will prevent the transmission of a cookie over an unencrypted channel. vSphere UI is configured to only be accessible over a Transport Layer Security (TLS) tunnel, but this cookie flag is still a recommended best practice.</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</si>
  <si>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/usr/lib/vmware-vsphere-ui/server/conf/web.xml | sed 's/xmlns=".*"//g' | xmllint --xpath '/web-app/session-config/cookie-config/secure'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&lt;secure&gt;true&lt;/secure&gt;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</si>
  <si>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t>V-256810</t>
  </si>
  <si>
    <r>
      <rPr>
        <sz val="11"/>
        <rFont val="Calibri"/>
      </rPr>
      <t xml:space="preserve">The vSphere UI default servlet must be set to </t>
    </r>
    <r>
      <rPr>
        <sz val="11"/>
        <color rgb="FF000000"/>
        <rFont val="Calibri"/>
      </rPr>
      <t>"</t>
    </r>
    <r>
      <rPr>
        <b/>
        <sz val="11"/>
        <color rgb="FF000000"/>
        <rFont val="Calibri"/>
      </rPr>
      <t>readonly</t>
    </r>
    <r>
      <rPr>
        <sz val="11"/>
        <color rgb="FF000000"/>
        <rFont val="Calibri"/>
      </rPr>
      <t>"</t>
    </r>
    <r>
      <rPr>
        <sz val="11"/>
        <color rgb="FF000000"/>
        <rFont val="Calibri"/>
      </rPr>
      <t>.</t>
    </r>
  </si>
  <si>
    <r>
      <rPr>
        <sz val="11"/>
        <color rgb="FF000000"/>
        <rFont val="Calibri"/>
      </rPr>
      <t xml:space="preserve">Navigate to and open: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/usr/lib/vmware-vsphere-ui/server/conf/web.xml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the /&lt;web-apps&gt;/&lt;servlet&gt;/&lt;servlet-name&gt;default&lt;/servlet-name&gt;/ node and remove the following node: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&lt;param-name&gt;readonly&lt;/param-name&gt; </t>
    </r>
    <r>
      <rPr>
        <sz val="11"/>
        <color rgb="FF000000"/>
        <rFont val="Calibri"/>
      </rPr>
      <t xml:space="preserve">
</t>
    </r>
    <r>
      <rPr>
        <sz val="11"/>
        <color rgb="FF000000"/>
        <rFont val="Calibri"/>
      </rPr>
      <t xml:space="preserve">      &lt;param-value&gt;false&lt;/param-value&gt; </t>
    </r>
    <r>
      <rPr>
        <sz val="11"/>
        <color rgb="FF000000"/>
        <rFont val="Calibri"/>
      </rPr>
      <t xml:space="preserve">
</t>
    </r>
    <r>
      <rPr>
        <sz val="11"/>
        <color rgb="FF000000"/>
        <rFont val="Calibri"/>
      </rPr>
      <t xml:space="preserve">&lt;/init-param&gt;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vmon-cli --restart vsphere-ui</t>
    </r>
  </si>
  <si>
    <r>
      <rPr>
        <sz val="11"/>
        <color rgb="FF000000"/>
        <rFont val="Calibri"/>
      </rPr>
      <t xml:space="preserve">The default servlet (or DefaultServlet) is a special servlet provided with Tomcat that is called when no other suitable page is found in a particular folder. The DefaultServlet serves static resources as well as directory listings. The DefaultServlet is configured by default with the "readonly" parameter set to "true" where HTTP commands such as PUT and DELETE are rejected.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Changing this to "false" allows clients to delete or modify static resources on the server and to upload new resources. DefaultServlet "readonly" must be set to "true", either literally or by absence (default).</t>
    </r>
  </si>
  <si>
    <r>
      <rPr>
        <sz val="11"/>
        <color rgb="FF000000"/>
        <rFont val="Calibri"/>
      </rPr>
      <t xml:space="preserve">At the command prompt,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xmllint --format /usr/lib/vmware-vsphere-ui/server/conf/web.xml | sed 's/xmlns=".*"//g' | xmllint --xpath '/web-app/servlet/servlet-name[text()="default"]/../init-param/param-name[text()="readonly"]/../param-value[text()="false"]'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XPath set is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of the command does not match the expected result,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</si>
  <si>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</si>
  <si>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</si>
  <si>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</si>
  <si>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</si>
  <si>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</si>
  <si>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</si>
  <si>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</si>
  <si>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</si>
  <si>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</si>
  <si>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</si>
  <si>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</si>
  <si>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</si>
  <si>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</si>
  <si>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</si>
  <si>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</si>
  <si>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</si>
  <si>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</si>
  <si>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</si>
  <si>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</si>
  <si>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</si>
  <si>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</si>
  <si>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</si>
  <si>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</si>
  <si>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</si>
  <si>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</si>
  <si>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</si>
  <si>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</si>
  <si>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</si>
  <si>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</si>
  <si>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vSphere 7.0 Security Technical Implementation Guide Y25M04</t>
  </si>
  <si>
    <t>Developed By:</t>
  </si>
  <si>
    <t>VMware and Defense Information Systems Agency (DISA) for the US DoD</t>
  </si>
  <si>
    <t>Release Information:</t>
  </si>
  <si>
    <r>
      <rPr>
        <b/>
        <sz val="11"/>
        <color rgb="FF000000"/>
        <rFont val="Calibri"/>
      </rPr>
      <t>Version:</t>
    </r>
    <r>
      <rPr>
        <sz val="11"/>
        <color rgb="FF000000"/>
        <rFont val="Calibri"/>
      </rPr>
      <t xml:space="preserve"> Y25M04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491</t>
    </r>
  </si>
  <si>
    <t>Download Url:</t>
  </si>
  <si>
    <t>https://www.cyber.mil/stigs</t>
  </si>
  <si>
    <t>Guide Overview:</t>
  </si>
  <si>
    <r>
      <rPr>
        <sz val="11"/>
        <color rgb="FF000000"/>
        <rFont val="Calibri"/>
      </rPr>
      <t>The VMware vSphere 7.0 Security Technical Implementation Guides (STIG) provide security policy and configuration requirements for the use of vSphere 7.0 in the Department of Defense (DOD). The following comprise the VMware vSphere 7.0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Virtual Machine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ESXi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VAMI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EAM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Lookup Service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Perfcharts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Photon OS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PostgreSQL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RhttpProxy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STS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7.0 vCenter Appliance UI STIG.</t>
    </r>
    <r>
      <rPr>
        <sz val="11"/>
        <color rgb="FF000000"/>
        <rFont val="Calibri"/>
      </rPr>
      <t xml:space="preserve">
</t>
    </r>
    <r>
      <rPr>
        <sz val="11"/>
        <color rgb="FF000000"/>
        <rFont val="Calibri"/>
      </rPr>
      <t>The VMware vSphere 7.0 STIGs presume operation in an environment compliant with all applicable DOD guidance.</t>
    </r>
  </si>
  <si>
    <t>Components:</t>
  </si>
  <si>
    <r>
      <rPr>
        <i/>
        <sz val="11"/>
        <color rgb="FF000000"/>
        <rFont val="Calibri"/>
      </rPr>
      <t>Title:</t>
    </r>
    <r>
      <rPr>
        <sz val="11"/>
        <color rgb="FF000000"/>
        <rFont val="Calibri"/>
      </rPr>
      <t xml:space="preserve"> VMware vSphere 7.0 vCenter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24 January 2024     </t>
    </r>
    <r>
      <rPr>
        <i/>
        <sz val="11"/>
        <color rgb="FF000000"/>
        <rFont val="Calibri"/>
      </rPr>
      <t>Recommendation Count:</t>
    </r>
    <r>
      <rPr>
        <sz val="11"/>
        <color rgb="FF000000"/>
        <rFont val="Calibri"/>
      </rPr>
      <t xml:space="preserve"> 57</t>
    </r>
  </si>
  <si>
    <r>
      <rPr>
        <i/>
        <sz val="11"/>
        <color rgb="FF000000"/>
        <rFont val="Calibri"/>
      </rPr>
      <t>Title:</t>
    </r>
    <r>
      <rPr>
        <sz val="11"/>
        <color rgb="FF000000"/>
        <rFont val="Calibri"/>
      </rPr>
      <t xml:space="preserve"> VMware vSphere 7.0 ESXi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75</t>
    </r>
  </si>
  <si>
    <r>
      <rPr>
        <i/>
        <sz val="11"/>
        <color rgb="FF000000"/>
        <rFont val="Calibri"/>
      </rPr>
      <t>Title:</t>
    </r>
    <r>
      <rPr>
        <sz val="11"/>
        <color rgb="FF000000"/>
        <rFont val="Calibri"/>
      </rPr>
      <t xml:space="preserve"> VMware vSphere 7.0 Virtual Machine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</si>
  <si>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VMware vSphere 7.0 vCenter Appliance Photon OS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113</t>
    </r>
  </si>
  <si>
    <r>
      <rPr>
        <i/>
        <sz val="11"/>
        <color rgb="FF000000"/>
        <rFont val="Calibri"/>
      </rPr>
      <t>Title:</t>
    </r>
    <r>
      <rPr>
        <sz val="11"/>
        <color rgb="FF000000"/>
        <rFont val="Calibri"/>
      </rPr>
      <t xml:space="preserve"> VMware vSphere 7.0 vCenter Appliance PostgreSQL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20</t>
    </r>
  </si>
  <si>
    <r>
      <rPr>
        <i/>
        <sz val="11"/>
        <color rgb="FF000000"/>
        <rFont val="Calibri"/>
      </rPr>
      <t>Title:</t>
    </r>
    <r>
      <rPr>
        <sz val="11"/>
        <color rgb="FF000000"/>
        <rFont val="Calibri"/>
      </rPr>
      <t xml:space="preserve"> VMware vSphere 7.0 vCenter Appliance Perfcharts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07 March 2023     </t>
    </r>
    <r>
      <rPr>
        <i/>
        <sz val="11"/>
        <color rgb="FF000000"/>
        <rFont val="Calibri"/>
      </rPr>
      <t>Recommendation Count:</t>
    </r>
    <r>
      <rPr>
        <sz val="11"/>
        <color rgb="FF000000"/>
        <rFont val="Calibri"/>
      </rPr>
      <t xml:space="preserve"> 34</t>
    </r>
  </si>
  <si>
    <r>
      <rPr>
        <i/>
        <sz val="11"/>
        <color rgb="FF000000"/>
        <rFont val="Calibri"/>
      </rPr>
      <t>Title:</t>
    </r>
    <r>
      <rPr>
        <sz val="11"/>
        <color rgb="FF000000"/>
        <rFont val="Calibri"/>
      </rPr>
      <t xml:space="preserve"> VMware vSphere 7.0 VAMI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</si>
  <si>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VMware vSphere 7.0 vCenter Appliance EAM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33</t>
    </r>
  </si>
  <si>
    <r>
      <rPr>
        <i/>
        <sz val="11"/>
        <color rgb="FF000000"/>
        <rFont val="Calibri"/>
      </rPr>
      <t>Title:</t>
    </r>
    <r>
      <rPr>
        <sz val="11"/>
        <color rgb="FF000000"/>
        <rFont val="Calibri"/>
      </rPr>
      <t xml:space="preserve"> VMware vSphere 7.0 vCenter Appliance Lookup Service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31</t>
    </r>
  </si>
  <si>
    <r>
      <rPr>
        <i/>
        <sz val="11"/>
        <color rgb="FF000000"/>
        <rFont val="Calibri"/>
      </rPr>
      <t>Title:</t>
    </r>
    <r>
      <rPr>
        <sz val="11"/>
        <color rgb="FF000000"/>
        <rFont val="Calibri"/>
      </rPr>
      <t xml:space="preserve"> VMware vSphere 7.0 vCenter Appliance RhttpProxy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07 March 2023     </t>
    </r>
    <r>
      <rPr>
        <i/>
        <sz val="11"/>
        <color rgb="FF000000"/>
        <rFont val="Calibri"/>
      </rPr>
      <t>Recommendation Count:</t>
    </r>
    <r>
      <rPr>
        <sz val="11"/>
        <color rgb="FF000000"/>
        <rFont val="Calibri"/>
      </rPr>
      <t xml:space="preserve"> 8</t>
    </r>
  </si>
  <si>
    <r>
      <rPr>
        <i/>
        <sz val="11"/>
        <color rgb="FF000000"/>
        <rFont val="Calibri"/>
      </rPr>
      <t>Title:</t>
    </r>
    <r>
      <rPr>
        <sz val="11"/>
        <color rgb="FF000000"/>
        <rFont val="Calibri"/>
      </rPr>
      <t xml:space="preserve"> VMware vSphere 7.0 vCenter Appliance STS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31</t>
    </r>
  </si>
  <si>
    <r>
      <rPr>
        <i/>
        <sz val="11"/>
        <color rgb="FF000000"/>
        <rFont val="Calibri"/>
      </rPr>
      <t>Title:</t>
    </r>
    <r>
      <rPr>
        <sz val="11"/>
        <color rgb="FF000000"/>
        <rFont val="Calibri"/>
      </rPr>
      <t xml:space="preserve"> VMware vSphere 7.0 vCenter Appliance UI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26 July 2023     </t>
    </r>
    <r>
      <rPr>
        <i/>
        <sz val="11"/>
        <color rgb="FF000000"/>
        <rFont val="Calibri"/>
      </rPr>
      <t>Recommendation Count:</t>
    </r>
    <r>
      <rPr>
        <sz val="11"/>
        <color rgb="FF000000"/>
        <rFont val="Calibri"/>
      </rPr>
      <t xml:space="preserve"> 33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</si>
  <si>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</si>
  <si>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</si>
  <si>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</si>
  <si>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</si>
  <si>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</si>
  <si>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</si>
  <si>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</si>
  <si>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</si>
  <si>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</si>
  <si>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</si>
  <si>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</si>
  <si>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</si>
  <si>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</si>
  <si>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</si>
  <si>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</si>
  <si>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</si>
  <si>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</si>
  <si>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</si>
  <si>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</si>
  <si>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</si>
  <si>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</si>
  <si>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</si>
  <si>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</si>
  <si>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</si>
  <si>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</si>
  <si>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</si>
  <si>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</si>
  <si>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</si>
  <si>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</si>
  <si>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</si>
  <si>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</si>
  <si>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</si>
  <si>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</si>
  <si>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</si>
  <si>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</si>
  <si>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</si>
  <si>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</si>
  <si>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</si>
  <si>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</si>
  <si>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</si>
  <si>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</si>
  <si>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</si>
  <si>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</si>
  <si>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</si>
  <si>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</si>
  <si>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</si>
  <si>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</si>
  <si>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vSphere 7.0 Security Technical Implementation Guide Y25M04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</si>
  <si>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</si>
  <si>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</si>
  <si>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</si>
  <si>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</si>
  <si>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</si>
  <si>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</si>
  <si>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</si>
  <si>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</si>
  <si>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</si>
  <si>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</si>
  <si>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</si>
  <si>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</si>
  <si>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</si>
  <si>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</si>
  <si>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</si>
  <si>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</si>
  <si>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</si>
  <si>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</si>
  <si>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</si>
  <si>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</si>
  <si>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</si>
  <si>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</si>
  <si>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</si>
  <si>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</si>
  <si>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</si>
  <si>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</si>
  <si>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</si>
  <si>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</si>
  <si>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</si>
  <si>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</si>
  <si>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</si>
  <si>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</si>
  <si>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</si>
  <si>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</si>
  <si>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</si>
  <si>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</si>
  <si>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</si>
  <si>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</si>
  <si>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</si>
  <si>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</si>
  <si>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</si>
  <si>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</si>
  <si>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</si>
  <si>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</si>
  <si>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</si>
  <si>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</si>
  <si>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</si>
  <si>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(C104)</t>
  </si>
  <si>
    <t>% Must</t>
  </si>
  <si>
    <t>Should Count (C105)</t>
  </si>
  <si>
    <t>% Should</t>
  </si>
  <si>
    <t>Could Count (C106)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</si>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</sst>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3A7-4A9D-80C2-A74E1023C99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3A7-4A9D-80C2-A74E1023C99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491</c:v>
                </c:pt>
              </c:numCache>
            </c:numRef>
          </c:val>
          <c:extLst>
            <c:ext xmlns:c16="http://schemas.microsoft.com/office/drawing/2014/chart" uri="{C3380CC4-5D6E-409C-BE32-E72D297353CC}">
              <c16:uniqueId val="{00000002-23A7-4A9D-80C2-A74E1023C99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ESXi</c:v>
                </c:pt>
                <c:pt idx="1">
                  <c:v>VAMI</c:v>
                </c:pt>
                <c:pt idx="2">
                  <c:v>vCenter</c:v>
                </c:pt>
                <c:pt idx="3">
                  <c:v>vCenter Appliance EAM</c:v>
                </c:pt>
                <c:pt idx="4">
                  <c:v>vCenter Appliance Lookup Service</c:v>
                </c:pt>
                <c:pt idx="5">
                  <c:v>vCenter Appliance Perfcharts</c:v>
                </c:pt>
                <c:pt idx="6">
                  <c:v>vCenter Appliance Photon OS</c:v>
                </c:pt>
                <c:pt idx="7">
                  <c:v>vCenter Appliance PostgreSQL</c:v>
                </c:pt>
                <c:pt idx="8">
                  <c:v>vCenter Appliance RhttpProxy</c:v>
                </c:pt>
                <c:pt idx="9">
                  <c:v>vCenter Appliance STS</c:v>
                </c:pt>
                <c:pt idx="10">
                  <c:v>vCenter Appliance UI</c:v>
                </c:pt>
                <c:pt idx="11">
                  <c:v>Virtual Machine</c:v>
                </c:pt>
              </c:strCache>
            </c:strRef>
          </c:cat>
          <c:val>
            <c:numRef>
              <c:f>Dashboard!$C$29:$C$40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CA9-4197-98A5-9124828100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ESXi</c:v>
                </c:pt>
                <c:pt idx="1">
                  <c:v>VAMI</c:v>
                </c:pt>
                <c:pt idx="2">
                  <c:v>vCenter</c:v>
                </c:pt>
                <c:pt idx="3">
                  <c:v>vCenter Appliance EAM</c:v>
                </c:pt>
                <c:pt idx="4">
                  <c:v>vCenter Appliance Lookup Service</c:v>
                </c:pt>
                <c:pt idx="5">
                  <c:v>vCenter Appliance Perfcharts</c:v>
                </c:pt>
                <c:pt idx="6">
                  <c:v>vCenter Appliance Photon OS</c:v>
                </c:pt>
                <c:pt idx="7">
                  <c:v>vCenter Appliance PostgreSQL</c:v>
                </c:pt>
                <c:pt idx="8">
                  <c:v>vCenter Appliance RhttpProxy</c:v>
                </c:pt>
                <c:pt idx="9">
                  <c:v>vCenter Appliance STS</c:v>
                </c:pt>
                <c:pt idx="10">
                  <c:v>vCenter Appliance UI</c:v>
                </c:pt>
                <c:pt idx="11">
                  <c:v>Virtual Machine</c:v>
                </c:pt>
              </c:strCache>
            </c:strRef>
          </c:cat>
          <c:val>
            <c:numRef>
              <c:f>Dashboard!$D$29:$D$40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CCA9-4197-98A5-9124828100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ESXi</c:v>
                </c:pt>
                <c:pt idx="1">
                  <c:v>VAMI</c:v>
                </c:pt>
                <c:pt idx="2">
                  <c:v>vCenter</c:v>
                </c:pt>
                <c:pt idx="3">
                  <c:v>vCenter Appliance EAM</c:v>
                </c:pt>
                <c:pt idx="4">
                  <c:v>vCenter Appliance Lookup Service</c:v>
                </c:pt>
                <c:pt idx="5">
                  <c:v>vCenter Appliance Perfcharts</c:v>
                </c:pt>
                <c:pt idx="6">
                  <c:v>vCenter Appliance Photon OS</c:v>
                </c:pt>
                <c:pt idx="7">
                  <c:v>vCenter Appliance PostgreSQL</c:v>
                </c:pt>
                <c:pt idx="8">
                  <c:v>vCenter Appliance RhttpProxy</c:v>
                </c:pt>
                <c:pt idx="9">
                  <c:v>vCenter Appliance STS</c:v>
                </c:pt>
                <c:pt idx="10">
                  <c:v>vCenter Appliance UI</c:v>
                </c:pt>
                <c:pt idx="11">
                  <c:v>Virtual Machine</c:v>
                </c:pt>
              </c:strCache>
            </c:strRef>
          </c:cat>
          <c:val>
            <c:numRef>
              <c:f>Dashboard!$E$29:$E$40</c:f>
              <c:numCache>
                <c:formatCode>General</c:formatCode>
                <c:ptCount val="12"/>
                <c:pt idx="0">
                  <c:v>75</c:v>
                </c:pt>
                <c:pt idx="1">
                  <c:v>28</c:v>
                </c:pt>
                <c:pt idx="2">
                  <c:v>57</c:v>
                </c:pt>
                <c:pt idx="3">
                  <c:v>33</c:v>
                </c:pt>
                <c:pt idx="4">
                  <c:v>31</c:v>
                </c:pt>
                <c:pt idx="5">
                  <c:v>34</c:v>
                </c:pt>
                <c:pt idx="6">
                  <c:v>113</c:v>
                </c:pt>
                <c:pt idx="7">
                  <c:v>20</c:v>
                </c:pt>
                <c:pt idx="8">
                  <c:v>8</c:v>
                </c:pt>
                <c:pt idx="9">
                  <c:v>31</c:v>
                </c:pt>
                <c:pt idx="10">
                  <c:v>33</c:v>
                </c:pt>
                <c:pt idx="11">
                  <c:v>28</c:v>
                </c:pt>
              </c:numCache>
            </c:numRef>
          </c:val>
          <c:extLst>
            <c:ext xmlns:c16="http://schemas.microsoft.com/office/drawing/2014/chart" uri="{C3380CC4-5D6E-409C-BE32-E72D297353CC}">
              <c16:uniqueId val="{00000002-CCA9-4197-98A5-9124828100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Dashboard!$C$64:$C$69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B70-496F-8C7A-8A6CBE7B43D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Dashboard!$D$64:$D$69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B70-496F-8C7A-8A6CBE7B43D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Dashboard!$E$64:$E$69</c:f>
              <c:numCache>
                <c:formatCode>General</c:formatCode>
                <c:ptCount val="6"/>
                <c:pt idx="0">
                  <c:v>0</c:v>
                </c:pt>
                <c:pt idx="1">
                  <c:v>0</c:v>
                </c:pt>
                <c:pt idx="2">
                  <c:v>0</c:v>
                </c:pt>
                <c:pt idx="3">
                  <c:v>0</c:v>
                </c:pt>
                <c:pt idx="4">
                  <c:v>0</c:v>
                </c:pt>
                <c:pt idx="5">
                  <c:v>491</c:v>
                </c:pt>
              </c:numCache>
            </c:numRef>
          </c:val>
          <c:extLst>
            <c:ext xmlns:c16="http://schemas.microsoft.com/office/drawing/2014/chart" uri="{C3380CC4-5D6E-409C-BE32-E72D297353CC}">
              <c16:uniqueId val="{00000002-2B70-496F-8C7A-8A6CBE7B43D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Dashboard!$C$87:$C$89</c:f>
              <c:numCache>
                <c:formatCode>General</c:formatCode>
                <c:ptCount val="3"/>
                <c:pt idx="0">
                  <c:v>0</c:v>
                </c:pt>
                <c:pt idx="1">
                  <c:v>0</c:v>
                </c:pt>
                <c:pt idx="2">
                  <c:v>0</c:v>
                </c:pt>
              </c:numCache>
            </c:numRef>
          </c:val>
          <c:extLst>
            <c:ext xmlns:c16="http://schemas.microsoft.com/office/drawing/2014/chart" uri="{C3380CC4-5D6E-409C-BE32-E72D297353CC}">
              <c16:uniqueId val="{00000000-486A-4009-BE6E-418EFEF1E3E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Dashboard!$D$87:$D$89</c:f>
              <c:numCache>
                <c:formatCode>General</c:formatCode>
                <c:ptCount val="3"/>
                <c:pt idx="0">
                  <c:v>0</c:v>
                </c:pt>
                <c:pt idx="1">
                  <c:v>0</c:v>
                </c:pt>
                <c:pt idx="2">
                  <c:v>0</c:v>
                </c:pt>
              </c:numCache>
            </c:numRef>
          </c:val>
          <c:extLst>
            <c:ext xmlns:c16="http://schemas.microsoft.com/office/drawing/2014/chart" uri="{C3380CC4-5D6E-409C-BE32-E72D297353CC}">
              <c16:uniqueId val="{00000001-486A-4009-BE6E-418EFEF1E3E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Dashboard!$E$87:$E$89</c:f>
              <c:numCache>
                <c:formatCode>General</c:formatCode>
                <c:ptCount val="3"/>
                <c:pt idx="0">
                  <c:v>12</c:v>
                </c:pt>
                <c:pt idx="1">
                  <c:v>459</c:v>
                </c:pt>
                <c:pt idx="2">
                  <c:v>20</c:v>
                </c:pt>
              </c:numCache>
            </c:numRef>
          </c:val>
          <c:extLst>
            <c:ext xmlns:c16="http://schemas.microsoft.com/office/drawing/2014/chart" uri="{C3380CC4-5D6E-409C-BE32-E72D297353CC}">
              <c16:uniqueId val="{00000002-486A-4009-BE6E-418EFEF1E3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Dashboard!$C$104:$C$108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848-4B35-B70F-925E8F19DE7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Dashboard!$D$104:$D$108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848-4B35-B70F-925E8F19DE7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Dashboard!$E$104:$E$108</c:f>
              <c:numCache>
                <c:formatCode>General</c:formatCode>
                <c:ptCount val="5"/>
                <c:pt idx="0">
                  <c:v>0</c:v>
                </c:pt>
                <c:pt idx="1">
                  <c:v>0</c:v>
                </c:pt>
                <c:pt idx="2">
                  <c:v>0</c:v>
                </c:pt>
                <c:pt idx="3">
                  <c:v>0</c:v>
                </c:pt>
                <c:pt idx="4">
                  <c:v>491</c:v>
                </c:pt>
              </c:numCache>
            </c:numRef>
          </c:val>
          <c:extLst>
            <c:ext xmlns:c16="http://schemas.microsoft.com/office/drawing/2014/chart" uri="{C3380CC4-5D6E-409C-BE32-E72D297353CC}">
              <c16:uniqueId val="{00000002-9848-4B35-B70F-925E8F19DE7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Dashboard!$C$125:$C$128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213-4AD3-84F7-5053B7830E6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Dashboard!$D$125:$D$128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213-4AD3-84F7-5053B7830E6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Dashboard!$E$125:$E$128</c:f>
              <c:numCache>
                <c:formatCode>General</c:formatCode>
                <c:ptCount val="4"/>
                <c:pt idx="0">
                  <c:v>0</c:v>
                </c:pt>
                <c:pt idx="1">
                  <c:v>0</c:v>
                </c:pt>
                <c:pt idx="2">
                  <c:v>0</c:v>
                </c:pt>
                <c:pt idx="3">
                  <c:v>491</c:v>
                </c:pt>
              </c:numCache>
            </c:numRef>
          </c:val>
          <c:extLst>
            <c:ext xmlns:c16="http://schemas.microsoft.com/office/drawing/2014/chart" uri="{C3380CC4-5D6E-409C-BE32-E72D297353CC}">
              <c16:uniqueId val="{00000002-0213-4AD3-84F7-5053B7830E6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Dashboard!$P$161:$P$190</c:f>
              <c:numCache>
                <c:formatCode>yyyy\-mm\-dd</c:formatCode>
                <c:ptCount val="30"/>
              </c:numCache>
            </c:numRef>
          </c:cat>
          <c:val>
            <c:numRef>
              <c:f>Dashboard!$R$161:$R$190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014-4A0E-8EF8-2F36AE740E7A}"/>
            </c:ext>
          </c:extLst>
        </c:ser>
        <c:ser>
          <c:idx val="1"/>
          <c:order val="1"/>
          <c:tx>
            <c:v>Must % Resolved</c:v>
          </c:tx>
          <c:spPr>
            <a:ln w="22225" cap="rnd">
              <a:solidFill>
                <a:schemeClr val="accent2"/>
              </a:solidFill>
              <a:round/>
            </a:ln>
            <a:effectLst/>
          </c:spPr>
          <c:marker>
            <c:symbol val="none"/>
          </c:marker>
          <c:cat>
            <c:numRef>
              <c:f>Dashboard!$P$161:$P$190</c:f>
              <c:numCache>
                <c:formatCode>yyyy\-mm\-dd</c:formatCode>
                <c:ptCount val="30"/>
              </c:numCache>
            </c:numRef>
          </c:cat>
          <c:val>
            <c:numRef>
              <c:f>Dashboard!$T$161:$T$190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014-4A0E-8EF8-2F36AE740E7A}"/>
            </c:ext>
          </c:extLst>
        </c:ser>
        <c:ser>
          <c:idx val="2"/>
          <c:order val="2"/>
          <c:tx>
            <c:v>Should % Resolved</c:v>
          </c:tx>
          <c:spPr>
            <a:ln w="22225" cap="rnd">
              <a:solidFill>
                <a:schemeClr val="accent3"/>
              </a:solidFill>
              <a:round/>
            </a:ln>
            <a:effectLst/>
          </c:spPr>
          <c:marker>
            <c:symbol val="none"/>
          </c:marker>
          <c:cat>
            <c:numRef>
              <c:f>Dashboard!$P$161:$P$190</c:f>
              <c:numCache>
                <c:formatCode>yyyy\-mm\-dd</c:formatCode>
                <c:ptCount val="30"/>
              </c:numCache>
            </c:numRef>
          </c:cat>
          <c:val>
            <c:numRef>
              <c:f>Dashboard!$V$161:$V$190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014-4A0E-8EF8-2F36AE740E7A}"/>
            </c:ext>
          </c:extLst>
        </c:ser>
        <c:ser>
          <c:idx val="3"/>
          <c:order val="3"/>
          <c:tx>
            <c:v>Could % Resolved</c:v>
          </c:tx>
          <c:spPr>
            <a:ln w="22225" cap="rnd">
              <a:solidFill>
                <a:schemeClr val="accent4"/>
              </a:solidFill>
              <a:round/>
            </a:ln>
            <a:effectLst/>
          </c:spPr>
          <c:marker>
            <c:symbol val="none"/>
          </c:marker>
          <c:cat>
            <c:numRef>
              <c:f>Dashboard!$P$161:$P$190</c:f>
              <c:numCache>
                <c:formatCode>yyyy\-mm\-dd</c:formatCode>
                <c:ptCount val="30"/>
              </c:numCache>
            </c:numRef>
          </c:cat>
          <c:val>
            <c:numRef>
              <c:f>Dashboard!$X$161:$X$190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014-4A0E-8EF8-2F36AE740E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Dashboard!$P$203:$P$222</c:f>
              <c:numCache>
                <c:formatCode>yyyy\-mm\-dd</c:formatCode>
                <c:ptCount val="20"/>
              </c:numCache>
            </c:numRef>
          </c:cat>
          <c:val>
            <c:numRef>
              <c:f>Dashboard!$R$203:$R$222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9BC-49FC-B5D7-082D383F03D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xc3c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0txv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61</xdr:row>
      <xdr:rowOff>95250</xdr:rowOff>
    </xdr:from>
    <xdr:to>
      <xdr:col>15</xdr:col>
      <xdr:colOff>28575</xdr:colOff>
      <xdr:row>78</xdr:row>
      <xdr:rowOff>0</xdr:rowOff>
    </xdr:to>
    <xdr:graphicFrame macro="">
      <xdr:nvGraphicFramePr>
        <xdr:cNvPr id="4" name="Chartmvhsu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81</xdr:row>
      <xdr:rowOff>95250</xdr:rowOff>
    </xdr:from>
    <xdr:to>
      <xdr:col>15</xdr:col>
      <xdr:colOff>28575</xdr:colOff>
      <xdr:row>96</xdr:row>
      <xdr:rowOff>47625</xdr:rowOff>
    </xdr:to>
    <xdr:graphicFrame macro="">
      <xdr:nvGraphicFramePr>
        <xdr:cNvPr id="5" name="Chart2kip0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100</xdr:row>
      <xdr:rowOff>95250</xdr:rowOff>
    </xdr:from>
    <xdr:to>
      <xdr:col>15</xdr:col>
      <xdr:colOff>28575</xdr:colOff>
      <xdr:row>116</xdr:row>
      <xdr:rowOff>0</xdr:rowOff>
    </xdr:to>
    <xdr:graphicFrame macro="">
      <xdr:nvGraphicFramePr>
        <xdr:cNvPr id="6" name="Chartkh533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119</xdr:row>
      <xdr:rowOff>95250</xdr:rowOff>
    </xdr:from>
    <xdr:to>
      <xdr:col>15</xdr:col>
      <xdr:colOff>28575</xdr:colOff>
      <xdr:row>134</xdr:row>
      <xdr:rowOff>142875</xdr:rowOff>
    </xdr:to>
    <xdr:graphicFrame macro="">
      <xdr:nvGraphicFramePr>
        <xdr:cNvPr id="7" name="Chart4kh5g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156</xdr:row>
      <xdr:rowOff>95250</xdr:rowOff>
    </xdr:from>
    <xdr:to>
      <xdr:col>14</xdr:col>
      <xdr:colOff>0</xdr:colOff>
      <xdr:row>179</xdr:row>
      <xdr:rowOff>38100</xdr:rowOff>
    </xdr:to>
    <xdr:graphicFrame macro="">
      <xdr:nvGraphicFramePr>
        <xdr:cNvPr id="8" name="Chartneaos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197</xdr:row>
      <xdr:rowOff>95250</xdr:rowOff>
    </xdr:from>
    <xdr:to>
      <xdr:col>14</xdr:col>
      <xdr:colOff>0</xdr:colOff>
      <xdr:row>215</xdr:row>
      <xdr:rowOff>123825</xdr:rowOff>
    </xdr:to>
    <xdr:graphicFrame macro="">
      <xdr:nvGraphicFramePr>
        <xdr:cNvPr id="9" name="Chartdsqv2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92">
  <autoFilter ref="A1:N49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2438</v>
      </c>
    </row>
    <row r="3" spans="2:3" ht="15" customHeight="1" x14ac:dyDescent="0.35"/>
    <row r="4" spans="2:3" ht="58" x14ac:dyDescent="0.35">
      <c r="B4" s="20" t="s">
        <v>2439</v>
      </c>
      <c r="C4" s="21" t="s">
        <v>2440</v>
      </c>
    </row>
    <row r="5" spans="2:3" x14ac:dyDescent="0.35">
      <c r="C5" s="21" t="s">
        <v>2441</v>
      </c>
    </row>
    <row r="6" spans="2:3" x14ac:dyDescent="0.35">
      <c r="C6" s="18" t="s">
        <v>2442</v>
      </c>
    </row>
    <row r="7" spans="2:3" ht="10" customHeight="1" x14ac:dyDescent="0.35"/>
    <row r="8" spans="2:3" ht="232" x14ac:dyDescent="0.35">
      <c r="B8" s="22" t="s">
        <v>2443</v>
      </c>
      <c r="C8" s="21" t="s">
        <v>2444</v>
      </c>
    </row>
    <row r="9" spans="2:3" ht="10" customHeight="1" x14ac:dyDescent="0.35"/>
    <row r="10" spans="2:3" ht="35" customHeight="1" x14ac:dyDescent="0.35">
      <c r="B10" s="22" t="s">
        <v>2445</v>
      </c>
      <c r="C10" s="21" t="s">
        <v>2446</v>
      </c>
    </row>
    <row r="11" spans="2:3" ht="75" customHeight="1" x14ac:dyDescent="0.35">
      <c r="B11" s="18" t="s">
        <v>21</v>
      </c>
      <c r="C11" s="21" t="s">
        <v>2447</v>
      </c>
    </row>
    <row r="12" spans="2:3" ht="47" customHeight="1" x14ac:dyDescent="0.35">
      <c r="B12" s="18" t="s">
        <v>21</v>
      </c>
      <c r="C12" s="21" t="s">
        <v>2448</v>
      </c>
    </row>
    <row r="13" spans="2:3" ht="35" customHeight="1" x14ac:dyDescent="0.35">
      <c r="B13" s="18" t="s">
        <v>21</v>
      </c>
      <c r="C13" s="21" t="s">
        <v>2449</v>
      </c>
    </row>
    <row r="14" spans="2:3" ht="32" customHeight="1" x14ac:dyDescent="0.35">
      <c r="B14" s="18" t="s">
        <v>21</v>
      </c>
      <c r="C14" s="21" t="s">
        <v>2450</v>
      </c>
    </row>
    <row r="15" spans="2:3" ht="30" customHeight="1" x14ac:dyDescent="0.35">
      <c r="B15" s="18" t="s">
        <v>21</v>
      </c>
      <c r="C15" s="21" t="s">
        <v>2451</v>
      </c>
    </row>
    <row r="16" spans="2:3" ht="10" customHeight="1" x14ac:dyDescent="0.35"/>
    <row r="17" spans="1:3" ht="145" customHeight="1" x14ac:dyDescent="0.35">
      <c r="B17" s="22" t="s">
        <v>2452</v>
      </c>
      <c r="C17" s="21" t="s">
        <v>2453</v>
      </c>
    </row>
    <row r="18" spans="1:3" ht="10" customHeight="1" x14ac:dyDescent="0.35"/>
    <row r="19" spans="1:3" ht="3" customHeight="1" x14ac:dyDescent="0.35">
      <c r="B19" s="23"/>
      <c r="C19" s="23"/>
    </row>
    <row r="20" spans="1:3" ht="12" customHeight="1" x14ac:dyDescent="0.35"/>
    <row r="21" spans="1:3" ht="35" customHeight="1" x14ac:dyDescent="0.35">
      <c r="A21" s="25"/>
      <c r="B21" s="26" t="s">
        <v>2454</v>
      </c>
      <c r="C21" s="27" t="s">
        <v>2455</v>
      </c>
    </row>
    <row r="22" spans="1:3" ht="18" customHeight="1" x14ac:dyDescent="0.35">
      <c r="A22" s="25"/>
      <c r="B22" s="25" t="s">
        <v>21</v>
      </c>
      <c r="C22" s="27" t="s">
        <v>2456</v>
      </c>
    </row>
    <row r="23" spans="1:3" ht="18" customHeight="1" x14ac:dyDescent="0.35">
      <c r="A23" s="25"/>
      <c r="B23" s="25" t="s">
        <v>21</v>
      </c>
      <c r="C23" s="27" t="s">
        <v>2457</v>
      </c>
    </row>
    <row r="24" spans="1:3" ht="18" customHeight="1" x14ac:dyDescent="0.35">
      <c r="A24" s="25"/>
      <c r="B24" s="25" t="s">
        <v>21</v>
      </c>
      <c r="C24" s="27" t="s">
        <v>2458</v>
      </c>
    </row>
    <row r="25" spans="1:3" ht="18" customHeight="1" x14ac:dyDescent="0.35">
      <c r="A25" s="25"/>
      <c r="B25" s="25" t="s">
        <v>21</v>
      </c>
      <c r="C25" s="27" t="s">
        <v>2459</v>
      </c>
    </row>
    <row r="26" spans="1:3" ht="18" customHeight="1" x14ac:dyDescent="0.35">
      <c r="A26" s="25"/>
      <c r="B26" s="25" t="s">
        <v>21</v>
      </c>
      <c r="C26" s="27" t="s">
        <v>2460</v>
      </c>
    </row>
    <row r="27" spans="1:3" ht="18" customHeight="1" x14ac:dyDescent="0.35">
      <c r="A27" s="25"/>
      <c r="B27" s="25" t="s">
        <v>21</v>
      </c>
      <c r="C27" s="27" t="s">
        <v>2461</v>
      </c>
    </row>
    <row r="28" spans="1:3" ht="18" customHeight="1" x14ac:dyDescent="0.35">
      <c r="A28" s="25"/>
      <c r="B28" s="25" t="s">
        <v>21</v>
      </c>
      <c r="C28" s="27" t="s">
        <v>2462</v>
      </c>
    </row>
    <row r="29" spans="1:3" ht="18" customHeight="1" x14ac:dyDescent="0.35">
      <c r="A29" s="25"/>
      <c r="B29" s="25" t="s">
        <v>21</v>
      </c>
      <c r="C29" s="27" t="s">
        <v>2463</v>
      </c>
    </row>
    <row r="30" spans="1:3" ht="44" customHeight="1" x14ac:dyDescent="0.35">
      <c r="A30" s="25"/>
      <c r="B30" s="25" t="s">
        <v>21</v>
      </c>
      <c r="C30" s="28" t="s">
        <v>2464</v>
      </c>
    </row>
    <row r="31" spans="1:3" ht="10" customHeight="1" x14ac:dyDescent="0.35"/>
    <row r="32" spans="1:3" ht="3" customHeight="1" x14ac:dyDescent="0.35">
      <c r="B32" s="23"/>
      <c r="C32" s="23"/>
    </row>
    <row r="33" spans="2:3" ht="12" customHeight="1" x14ac:dyDescent="0.35"/>
    <row r="34" spans="2:3" ht="24" customHeight="1" x14ac:dyDescent="0.35">
      <c r="B34" s="29" t="s">
        <v>2465</v>
      </c>
      <c r="C34" s="30" t="s">
        <v>2466</v>
      </c>
    </row>
    <row r="35" spans="2:3" ht="18.5" x14ac:dyDescent="0.35">
      <c r="B35" s="29" t="s">
        <v>2467</v>
      </c>
      <c r="C35" s="31" t="s">
        <v>2468</v>
      </c>
    </row>
    <row r="36" spans="2:3" ht="27" customHeight="1" x14ac:dyDescent="0.35">
      <c r="B36" s="32" t="s">
        <v>2469</v>
      </c>
      <c r="C36" s="24" t="s">
        <v>2470</v>
      </c>
    </row>
    <row r="37" spans="2:3" x14ac:dyDescent="0.35">
      <c r="B37" s="29" t="s">
        <v>2471</v>
      </c>
      <c r="C37" s="33" t="s">
        <v>2472</v>
      </c>
    </row>
    <row r="38" spans="2:3" ht="10" customHeight="1" x14ac:dyDescent="0.35"/>
    <row r="39" spans="2:3" ht="261" x14ac:dyDescent="0.35">
      <c r="B39" s="29" t="s">
        <v>2473</v>
      </c>
      <c r="C39" s="34" t="s">
        <v>2474</v>
      </c>
    </row>
    <row r="40" spans="2:3" ht="10" customHeight="1" x14ac:dyDescent="0.35"/>
    <row r="41" spans="2:3" ht="20" customHeight="1" x14ac:dyDescent="0.35">
      <c r="B41" s="29" t="s">
        <v>2475</v>
      </c>
      <c r="C41" s="35" t="s">
        <v>17</v>
      </c>
    </row>
    <row r="42" spans="2:3" ht="29" x14ac:dyDescent="0.35">
      <c r="C42" s="21" t="s">
        <v>2476</v>
      </c>
    </row>
    <row r="43" spans="2:3" ht="10" customHeight="1" x14ac:dyDescent="0.35"/>
    <row r="44" spans="2:3" ht="20" customHeight="1" x14ac:dyDescent="0.35">
      <c r="C44" s="35" t="s">
        <v>307</v>
      </c>
    </row>
    <row r="45" spans="2:3" ht="29" x14ac:dyDescent="0.35">
      <c r="C45" s="21" t="s">
        <v>2477</v>
      </c>
    </row>
    <row r="46" spans="2:3" ht="10" customHeight="1" x14ac:dyDescent="0.35"/>
    <row r="47" spans="2:3" ht="20" customHeight="1" x14ac:dyDescent="0.35">
      <c r="C47" s="35" t="s">
        <v>682</v>
      </c>
    </row>
    <row r="48" spans="2:3" ht="29" x14ac:dyDescent="0.35">
      <c r="C48" s="21" t="s">
        <v>2478</v>
      </c>
    </row>
    <row r="49" spans="3:3" ht="10" customHeight="1" x14ac:dyDescent="0.35"/>
    <row r="50" spans="3:3" ht="20" customHeight="1" x14ac:dyDescent="0.35">
      <c r="C50" s="35" t="s">
        <v>818</v>
      </c>
    </row>
    <row r="51" spans="3:3" ht="29" x14ac:dyDescent="0.35">
      <c r="C51" s="21" t="s">
        <v>2479</v>
      </c>
    </row>
    <row r="52" spans="3:3" ht="10" customHeight="1" x14ac:dyDescent="0.35"/>
    <row r="53" spans="3:3" ht="20" customHeight="1" x14ac:dyDescent="0.35">
      <c r="C53" s="35" t="s">
        <v>1355</v>
      </c>
    </row>
    <row r="54" spans="3:3" ht="29" x14ac:dyDescent="0.35">
      <c r="C54" s="21" t="s">
        <v>2480</v>
      </c>
    </row>
    <row r="55" spans="3:3" ht="10" customHeight="1" x14ac:dyDescent="0.35"/>
    <row r="56" spans="3:3" ht="20" customHeight="1" x14ac:dyDescent="0.35">
      <c r="C56" s="35" t="s">
        <v>1456</v>
      </c>
    </row>
    <row r="57" spans="3:3" ht="29" x14ac:dyDescent="0.35">
      <c r="C57" s="21" t="s">
        <v>2481</v>
      </c>
    </row>
    <row r="58" spans="3:3" ht="10" customHeight="1" x14ac:dyDescent="0.35"/>
    <row r="59" spans="3:3" ht="20" customHeight="1" x14ac:dyDescent="0.35">
      <c r="C59" s="35" t="s">
        <v>1625</v>
      </c>
    </row>
    <row r="60" spans="3:3" ht="29" x14ac:dyDescent="0.35">
      <c r="C60" s="21" t="s">
        <v>2482</v>
      </c>
    </row>
    <row r="61" spans="3:3" ht="10" customHeight="1" x14ac:dyDescent="0.35"/>
    <row r="62" spans="3:3" ht="20" customHeight="1" x14ac:dyDescent="0.35">
      <c r="C62" s="35" t="s">
        <v>1766</v>
      </c>
    </row>
    <row r="63" spans="3:3" ht="29" x14ac:dyDescent="0.35">
      <c r="C63" s="21" t="s">
        <v>2483</v>
      </c>
    </row>
    <row r="64" spans="3:3" ht="10" customHeight="1" x14ac:dyDescent="0.35"/>
    <row r="65" spans="2:3" ht="20" customHeight="1" x14ac:dyDescent="0.35">
      <c r="C65" s="35" t="s">
        <v>1927</v>
      </c>
    </row>
    <row r="66" spans="2:3" ht="29" x14ac:dyDescent="0.35">
      <c r="C66" s="21" t="s">
        <v>2484</v>
      </c>
    </row>
    <row r="67" spans="2:3" ht="10" customHeight="1" x14ac:dyDescent="0.35"/>
    <row r="68" spans="2:3" ht="20" customHeight="1" x14ac:dyDescent="0.35">
      <c r="C68" s="35" t="s">
        <v>2079</v>
      </c>
    </row>
    <row r="69" spans="2:3" ht="29" x14ac:dyDescent="0.35">
      <c r="C69" s="21" t="s">
        <v>2485</v>
      </c>
    </row>
    <row r="70" spans="2:3" ht="10" customHeight="1" x14ac:dyDescent="0.35"/>
    <row r="71" spans="2:3" ht="20" customHeight="1" x14ac:dyDescent="0.35">
      <c r="C71" s="35" t="s">
        <v>2120</v>
      </c>
    </row>
    <row r="72" spans="2:3" ht="29" x14ac:dyDescent="0.35">
      <c r="C72" s="21" t="s">
        <v>2486</v>
      </c>
    </row>
    <row r="73" spans="2:3" ht="10" customHeight="1" x14ac:dyDescent="0.35"/>
    <row r="74" spans="2:3" ht="20" customHeight="1" x14ac:dyDescent="0.35">
      <c r="C74" s="35" t="s">
        <v>2276</v>
      </c>
    </row>
    <row r="75" spans="2:3" ht="29" x14ac:dyDescent="0.35">
      <c r="C75" s="21" t="s">
        <v>2487</v>
      </c>
    </row>
    <row r="76" spans="2:3" ht="10" customHeight="1" x14ac:dyDescent="0.35"/>
    <row r="77" spans="2:3" ht="43.5" x14ac:dyDescent="0.35">
      <c r="B77" s="29" t="s">
        <v>2488</v>
      </c>
      <c r="C77" s="21" t="s">
        <v>2489</v>
      </c>
    </row>
    <row r="78" spans="2:3" ht="10" customHeight="1" x14ac:dyDescent="0.35"/>
    <row r="79" spans="2:3" ht="15.5" x14ac:dyDescent="0.35">
      <c r="C79" s="36" t="s">
        <v>16</v>
      </c>
    </row>
    <row r="80" spans="2:3" ht="29" x14ac:dyDescent="0.35">
      <c r="C80" s="21" t="s">
        <v>2490</v>
      </c>
    </row>
    <row r="81" spans="2:3" ht="10" customHeight="1" x14ac:dyDescent="0.35"/>
    <row r="82" spans="2:3" ht="15.5" x14ac:dyDescent="0.35">
      <c r="C82" s="37" t="s">
        <v>27</v>
      </c>
    </row>
    <row r="83" spans="2:3" ht="29" x14ac:dyDescent="0.35">
      <c r="C83" s="21" t="s">
        <v>2491</v>
      </c>
    </row>
    <row r="84" spans="2:3" ht="10" customHeight="1" x14ac:dyDescent="0.35"/>
    <row r="85" spans="2:3" ht="15.5" x14ac:dyDescent="0.35">
      <c r="C85" s="38" t="s">
        <v>166</v>
      </c>
    </row>
    <row r="86" spans="2:3" ht="29" x14ac:dyDescent="0.35">
      <c r="C86" s="21" t="s">
        <v>2492</v>
      </c>
    </row>
    <row r="87" spans="2:3" ht="10" customHeight="1" x14ac:dyDescent="0.35"/>
    <row r="88" spans="2:3" ht="3" customHeight="1" x14ac:dyDescent="0.35">
      <c r="B88" s="23"/>
      <c r="C88" s="23"/>
    </row>
    <row r="89" spans="2:3" ht="12" customHeight="1" x14ac:dyDescent="0.35"/>
    <row r="90" spans="2:3" ht="130.5" x14ac:dyDescent="0.35">
      <c r="B90" s="20" t="s">
        <v>2493</v>
      </c>
      <c r="C90" s="21" t="s">
        <v>2494</v>
      </c>
    </row>
    <row r="91" spans="2:3" ht="6" customHeight="1" x14ac:dyDescent="0.35"/>
    <row r="92" spans="2:3" ht="217.5" x14ac:dyDescent="0.35">
      <c r="C92" s="21" t="s">
        <v>2495</v>
      </c>
    </row>
    <row r="93" spans="2:3" ht="6" customHeight="1" x14ac:dyDescent="0.35"/>
    <row r="94" spans="2:3" ht="43.5" x14ac:dyDescent="0.35">
      <c r="C94" s="21" t="s">
        <v>2496</v>
      </c>
    </row>
    <row r="95" spans="2:3" ht="10" customHeight="1" x14ac:dyDescent="0.35"/>
    <row r="96" spans="2:3" ht="3" customHeight="1" x14ac:dyDescent="0.35">
      <c r="B96" s="23"/>
      <c r="C96" s="23"/>
    </row>
    <row r="97" spans="2:3" ht="12" customHeight="1" x14ac:dyDescent="0.35"/>
    <row r="98" spans="2:3" ht="145" x14ac:dyDescent="0.35">
      <c r="B98" s="20" t="s">
        <v>2497</v>
      </c>
      <c r="C98" s="21" t="s">
        <v>2498</v>
      </c>
    </row>
    <row r="99" spans="2:3" ht="6" customHeight="1" x14ac:dyDescent="0.35"/>
    <row r="100" spans="2:3" ht="203" x14ac:dyDescent="0.35">
      <c r="C100" s="21" t="s">
        <v>2499</v>
      </c>
    </row>
    <row r="101" spans="2:3" ht="6" customHeight="1" x14ac:dyDescent="0.35"/>
    <row r="102" spans="2:3" ht="43.5" x14ac:dyDescent="0.35">
      <c r="C102" s="21" t="s">
        <v>2500</v>
      </c>
    </row>
    <row r="103" spans="2:3" ht="10" customHeight="1" x14ac:dyDescent="0.35"/>
    <row r="104" spans="2:3" ht="3" customHeight="1" x14ac:dyDescent="0.35">
      <c r="B104" s="23"/>
      <c r="C104" s="23"/>
    </row>
    <row r="105" spans="2:3" ht="12" customHeight="1" x14ac:dyDescent="0.35"/>
    <row r="106" spans="2:3" ht="101.5" x14ac:dyDescent="0.35">
      <c r="B106" s="20" t="s">
        <v>2501</v>
      </c>
      <c r="C106" s="21" t="s">
        <v>2502</v>
      </c>
    </row>
    <row r="107" spans="2:3" ht="6" customHeight="1" x14ac:dyDescent="0.35"/>
    <row r="108" spans="2:3" ht="145" x14ac:dyDescent="0.35">
      <c r="C108" s="21" t="s">
        <v>2503</v>
      </c>
    </row>
    <row r="109" spans="2:3" ht="6" customHeight="1" x14ac:dyDescent="0.35"/>
    <row r="110" spans="2:3" ht="43.5" x14ac:dyDescent="0.35">
      <c r="C110" s="21" t="s">
        <v>2504</v>
      </c>
    </row>
    <row r="111" spans="2:3" ht="10" customHeight="1" x14ac:dyDescent="0.35"/>
    <row r="112" spans="2:3" ht="3" customHeight="1" x14ac:dyDescent="0.35">
      <c r="B112" s="23"/>
      <c r="C112" s="23"/>
    </row>
    <row r="113" spans="2:3" ht="12" customHeight="1" x14ac:dyDescent="0.35"/>
    <row r="114" spans="2:3" ht="26" customHeight="1" x14ac:dyDescent="0.35">
      <c r="B114" s="39" t="s">
        <v>2505</v>
      </c>
    </row>
    <row r="115" spans="2:3" ht="8" customHeight="1" x14ac:dyDescent="0.35"/>
    <row r="116" spans="2:3" ht="20" customHeight="1" x14ac:dyDescent="0.35">
      <c r="B116" s="29" t="s">
        <v>2506</v>
      </c>
      <c r="C116" s="40" t="s">
        <v>2507</v>
      </c>
    </row>
    <row r="117" spans="2:3" ht="116" x14ac:dyDescent="0.35">
      <c r="C117" s="21" t="s">
        <v>2508</v>
      </c>
    </row>
    <row r="118" spans="2:3" ht="10" customHeight="1" x14ac:dyDescent="0.35"/>
    <row r="119" spans="2:3" ht="20" customHeight="1" x14ac:dyDescent="0.35">
      <c r="B119" s="29" t="s">
        <v>2509</v>
      </c>
      <c r="C119" s="40" t="s">
        <v>2510</v>
      </c>
    </row>
    <row r="120" spans="2:3" ht="116" x14ac:dyDescent="0.35">
      <c r="C120" s="21" t="s">
        <v>2511</v>
      </c>
    </row>
    <row r="121" spans="2:3" ht="10" customHeight="1" x14ac:dyDescent="0.35"/>
    <row r="122" spans="2:3" ht="20" customHeight="1" x14ac:dyDescent="0.35">
      <c r="B122" s="29" t="s">
        <v>2512</v>
      </c>
      <c r="C122" s="40" t="s">
        <v>2513</v>
      </c>
    </row>
    <row r="123" spans="2:3" ht="130.5" x14ac:dyDescent="0.35">
      <c r="C123" s="21" t="s">
        <v>2514</v>
      </c>
    </row>
    <row r="124" spans="2:3" ht="10" customHeight="1" x14ac:dyDescent="0.35"/>
    <row r="125" spans="2:3" ht="20" customHeight="1" x14ac:dyDescent="0.35">
      <c r="B125" s="29" t="s">
        <v>2515</v>
      </c>
      <c r="C125" s="40" t="s">
        <v>2516</v>
      </c>
    </row>
    <row r="126" spans="2:3" ht="130.5" x14ac:dyDescent="0.35">
      <c r="C126" s="21" t="s">
        <v>2517</v>
      </c>
    </row>
    <row r="127" spans="2:3" ht="10" customHeight="1" x14ac:dyDescent="0.35"/>
    <row r="128" spans="2:3" ht="20" customHeight="1" x14ac:dyDescent="0.35">
      <c r="B128" s="29" t="s">
        <v>2518</v>
      </c>
      <c r="C128" s="40" t="s">
        <v>2519</v>
      </c>
    </row>
    <row r="129" spans="2:3" ht="116" x14ac:dyDescent="0.35">
      <c r="C129" s="21" t="s">
        <v>2520</v>
      </c>
    </row>
    <row r="130" spans="2:3" ht="10" customHeight="1" x14ac:dyDescent="0.35"/>
    <row r="131" spans="2:3" ht="20" customHeight="1" x14ac:dyDescent="0.35">
      <c r="B131" s="29" t="s">
        <v>2521</v>
      </c>
      <c r="C131" s="40" t="s">
        <v>2522</v>
      </c>
    </row>
    <row r="132" spans="2:3" ht="116" x14ac:dyDescent="0.35">
      <c r="C132" s="21" t="s">
        <v>2523</v>
      </c>
    </row>
    <row r="133" spans="2:3" ht="10" customHeight="1" x14ac:dyDescent="0.35"/>
    <row r="134" spans="2:3" ht="20" customHeight="1" x14ac:dyDescent="0.35">
      <c r="B134" s="29" t="s">
        <v>2524</v>
      </c>
      <c r="C134" s="40" t="s">
        <v>2525</v>
      </c>
    </row>
    <row r="135" spans="2:3" ht="130.5" x14ac:dyDescent="0.35">
      <c r="C135" s="21" t="s">
        <v>2526</v>
      </c>
    </row>
    <row r="136" spans="2:3" ht="10" customHeight="1" x14ac:dyDescent="0.35"/>
    <row r="137" spans="2:3" ht="20" customHeight="1" x14ac:dyDescent="0.35">
      <c r="B137" s="29" t="s">
        <v>2527</v>
      </c>
      <c r="C137" s="40" t="s">
        <v>2528</v>
      </c>
    </row>
    <row r="138" spans="2:3" ht="203" x14ac:dyDescent="0.35">
      <c r="C138" s="21" t="s">
        <v>2529</v>
      </c>
    </row>
    <row r="139" spans="2:3" ht="10" customHeight="1" x14ac:dyDescent="0.35"/>
    <row r="142" spans="2:3" ht="32" customHeight="1" x14ac:dyDescent="0.35">
      <c r="B142" s="291" t="s">
        <v>2437</v>
      </c>
      <c r="C142" s="291"/>
    </row>
  </sheetData>
  <sheetProtection password="90EA" sheet="1"/>
  <mergeCells count="1">
    <mergeCell ref="B142:C142"/>
  </mergeCells>
  <hyperlinks>
    <hyperlink ref="C5" r:id="rId1" xr:uid="{00000000-0004-0000-0000-000000000000}"/>
    <hyperlink ref="C6" r:id="rId2" xr:uid="{00000000-0004-0000-0000-000001000000}"/>
    <hyperlink ref="C37" r:id="rId3" xr:uid="{00000000-0004-0000-0000-000002000000}"/>
    <hyperlink ref="B14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5213</v>
      </c>
      <c r="B1" s="233" t="s">
        <v>0</v>
      </c>
      <c r="C1" s="233" t="s">
        <v>2690</v>
      </c>
      <c r="D1" s="233" t="s">
        <v>2691</v>
      </c>
      <c r="E1" s="233" t="s">
        <v>2696</v>
      </c>
      <c r="F1" s="233" t="s">
        <v>2697</v>
      </c>
      <c r="G1" s="233" t="s">
        <v>2698</v>
      </c>
      <c r="H1" s="233" t="s">
        <v>2699</v>
      </c>
      <c r="I1" s="233" t="s">
        <v>2700</v>
      </c>
      <c r="J1" s="233" t="s">
        <v>2701</v>
      </c>
      <c r="K1" s="233" t="s">
        <v>2702</v>
      </c>
      <c r="L1" s="233" t="s">
        <v>2703</v>
      </c>
      <c r="M1" s="233" t="s">
        <v>2704</v>
      </c>
      <c r="N1" s="233" t="s">
        <v>2705</v>
      </c>
      <c r="O1" s="233" t="s">
        <v>2706</v>
      </c>
      <c r="P1" s="233" t="s">
        <v>2707</v>
      </c>
      <c r="Q1" s="233" t="s">
        <v>2708</v>
      </c>
      <c r="R1" s="233" t="s">
        <v>2709</v>
      </c>
      <c r="S1" s="233" t="s">
        <v>2710</v>
      </c>
      <c r="T1" s="233" t="s">
        <v>2711</v>
      </c>
      <c r="U1" s="233" t="s">
        <v>2712</v>
      </c>
      <c r="V1" s="233" t="s">
        <v>2713</v>
      </c>
      <c r="W1" s="233" t="s">
        <v>2714</v>
      </c>
      <c r="X1" s="233" t="s">
        <v>2715</v>
      </c>
      <c r="Y1" s="233" t="s">
        <v>2716</v>
      </c>
      <c r="Z1" s="233" t="s">
        <v>2717</v>
      </c>
      <c r="AA1" s="233" t="s">
        <v>2718</v>
      </c>
      <c r="AB1" s="233" t="s">
        <v>2719</v>
      </c>
      <c r="AC1" s="233" t="s">
        <v>2720</v>
      </c>
      <c r="AD1" s="233" t="s">
        <v>2721</v>
      </c>
      <c r="AE1" s="233" t="s">
        <v>2722</v>
      </c>
      <c r="AF1" s="233" t="s">
        <v>2723</v>
      </c>
      <c r="AG1" s="233" t="s">
        <v>2724</v>
      </c>
      <c r="AH1" s="233" t="s">
        <v>2725</v>
      </c>
      <c r="AI1" s="233" t="s">
        <v>2726</v>
      </c>
      <c r="AJ1" s="233" t="s">
        <v>2727</v>
      </c>
      <c r="AK1" s="233" t="s">
        <v>2728</v>
      </c>
      <c r="AL1" s="233" t="s">
        <v>2729</v>
      </c>
      <c r="AM1" s="233" t="s">
        <v>2730</v>
      </c>
      <c r="AN1" s="233" t="s">
        <v>2731</v>
      </c>
      <c r="AO1" s="233" t="s">
        <v>2732</v>
      </c>
      <c r="AP1" s="233" t="s">
        <v>2733</v>
      </c>
      <c r="AQ1" s="233" t="s">
        <v>2734</v>
      </c>
      <c r="AR1" s="233" t="s">
        <v>2735</v>
      </c>
      <c r="AS1" s="234" t="s">
        <v>2736</v>
      </c>
    </row>
    <row r="2" spans="1:45" ht="60" customHeight="1" outlineLevel="1" x14ac:dyDescent="0.35">
      <c r="A2" s="226" t="s">
        <v>5214</v>
      </c>
      <c r="B2" s="213" t="s">
        <v>5215</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5214</v>
      </c>
      <c r="B3" s="214" t="s">
        <v>5216</v>
      </c>
      <c r="C3" s="215" t="s">
        <v>5217</v>
      </c>
      <c r="D3" s="217" t="s">
        <v>5218</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5214</v>
      </c>
      <c r="B4" s="214" t="s">
        <v>5219</v>
      </c>
      <c r="C4" s="215" t="s">
        <v>5220</v>
      </c>
      <c r="D4" s="217" t="s">
        <v>5221</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5214</v>
      </c>
      <c r="B5" s="214" t="s">
        <v>5222</v>
      </c>
      <c r="C5" s="215" t="s">
        <v>5223</v>
      </c>
      <c r="D5" s="217" t="s">
        <v>5224</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5214</v>
      </c>
      <c r="B6" s="214" t="s">
        <v>5225</v>
      </c>
      <c r="C6" s="215" t="s">
        <v>5226</v>
      </c>
      <c r="D6" s="217" t="s">
        <v>5227</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5214</v>
      </c>
      <c r="B7" s="214" t="s">
        <v>5228</v>
      </c>
      <c r="C7" s="215" t="s">
        <v>5229</v>
      </c>
      <c r="D7" s="217" t="s">
        <v>5230</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5214</v>
      </c>
      <c r="B8" s="214" t="s">
        <v>5231</v>
      </c>
      <c r="C8" s="215" t="s">
        <v>5232</v>
      </c>
      <c r="D8" s="217" t="s">
        <v>5233</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5214</v>
      </c>
      <c r="B9" s="214" t="s">
        <v>5234</v>
      </c>
      <c r="C9" s="215" t="s">
        <v>5235</v>
      </c>
      <c r="D9" s="217" t="s">
        <v>5236</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5214</v>
      </c>
      <c r="B10" s="214" t="s">
        <v>5237</v>
      </c>
      <c r="C10" s="215" t="s">
        <v>5238</v>
      </c>
      <c r="D10" s="217" t="s">
        <v>5239</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5214</v>
      </c>
      <c r="B11" s="214" t="s">
        <v>5240</v>
      </c>
      <c r="C11" s="215" t="s">
        <v>5241</v>
      </c>
      <c r="D11" s="217" t="s">
        <v>5242</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5214</v>
      </c>
      <c r="B12" s="214" t="s">
        <v>5243</v>
      </c>
      <c r="C12" s="215" t="s">
        <v>5244</v>
      </c>
      <c r="D12" s="217" t="s">
        <v>5245</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5214</v>
      </c>
      <c r="B13" s="214" t="s">
        <v>5246</v>
      </c>
      <c r="C13" s="215" t="s">
        <v>5247</v>
      </c>
      <c r="D13" s="217" t="s">
        <v>5248</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5214</v>
      </c>
      <c r="B14" s="214" t="s">
        <v>5249</v>
      </c>
      <c r="C14" s="215" t="s">
        <v>5250</v>
      </c>
      <c r="D14" s="217" t="s">
        <v>5251</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5214</v>
      </c>
      <c r="B15" s="214" t="s">
        <v>5252</v>
      </c>
      <c r="C15" s="215" t="s">
        <v>5253</v>
      </c>
      <c r="D15" s="217" t="s">
        <v>5254</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5214</v>
      </c>
      <c r="B16" s="214" t="s">
        <v>5255</v>
      </c>
      <c r="C16" s="215" t="s">
        <v>5256</v>
      </c>
      <c r="D16" s="217" t="s">
        <v>5257</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5214</v>
      </c>
      <c r="B17" s="214" t="s">
        <v>5258</v>
      </c>
      <c r="C17" s="215" t="s">
        <v>5259</v>
      </c>
      <c r="D17" s="217" t="s">
        <v>5260</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5214</v>
      </c>
      <c r="B18" s="214" t="s">
        <v>5261</v>
      </c>
      <c r="C18" s="215" t="s">
        <v>5262</v>
      </c>
      <c r="D18" s="217" t="s">
        <v>5263</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5214</v>
      </c>
      <c r="B19" s="214" t="s">
        <v>5264</v>
      </c>
      <c r="C19" s="215" t="s">
        <v>5265</v>
      </c>
      <c r="D19" s="217" t="s">
        <v>5266</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5214</v>
      </c>
      <c r="B20" s="214" t="s">
        <v>5267</v>
      </c>
      <c r="C20" s="215" t="s">
        <v>5268</v>
      </c>
      <c r="D20" s="217" t="s">
        <v>5269</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5214</v>
      </c>
      <c r="B21" s="214" t="s">
        <v>5270</v>
      </c>
      <c r="C21" s="215" t="s">
        <v>5271</v>
      </c>
      <c r="D21" s="217" t="s">
        <v>5272</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5214</v>
      </c>
      <c r="B22" s="214" t="s">
        <v>5273</v>
      </c>
      <c r="C22" s="215" t="s">
        <v>5274</v>
      </c>
      <c r="D22" s="217" t="s">
        <v>5275</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5214</v>
      </c>
      <c r="B23" s="214" t="s">
        <v>5276</v>
      </c>
      <c r="C23" s="215" t="s">
        <v>5277</v>
      </c>
      <c r="D23" s="217" t="s">
        <v>5278</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5214</v>
      </c>
      <c r="B24" s="214" t="s">
        <v>5279</v>
      </c>
      <c r="C24" s="215" t="s">
        <v>5280</v>
      </c>
      <c r="D24" s="217" t="s">
        <v>5281</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5214</v>
      </c>
      <c r="B25" s="214" t="s">
        <v>5282</v>
      </c>
      <c r="C25" s="215" t="s">
        <v>5283</v>
      </c>
      <c r="D25" s="217" t="s">
        <v>5284</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5214</v>
      </c>
      <c r="B26" s="214" t="s">
        <v>5285</v>
      </c>
      <c r="C26" s="215" t="s">
        <v>5286</v>
      </c>
      <c r="D26" s="217" t="s">
        <v>5287</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5214</v>
      </c>
      <c r="B27" s="214" t="s">
        <v>5288</v>
      </c>
      <c r="C27" s="215" t="s">
        <v>5289</v>
      </c>
      <c r="D27" s="217" t="s">
        <v>5290</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5214</v>
      </c>
      <c r="B28" s="214" t="s">
        <v>5291</v>
      </c>
      <c r="C28" s="215" t="s">
        <v>5292</v>
      </c>
      <c r="D28" s="217" t="s">
        <v>5293</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5214</v>
      </c>
      <c r="B29" s="214" t="s">
        <v>5294</v>
      </c>
      <c r="C29" s="215" t="s">
        <v>5295</v>
      </c>
      <c r="D29" s="217" t="s">
        <v>5296</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5214</v>
      </c>
      <c r="B30" s="214" t="s">
        <v>5297</v>
      </c>
      <c r="C30" s="215" t="s">
        <v>5298</v>
      </c>
      <c r="D30" s="217" t="s">
        <v>5299</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5214</v>
      </c>
      <c r="B31" s="214" t="s">
        <v>5300</v>
      </c>
      <c r="C31" s="215" t="s">
        <v>5301</v>
      </c>
      <c r="D31" s="217" t="s">
        <v>5302</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5214</v>
      </c>
      <c r="B32" s="214" t="s">
        <v>5303</v>
      </c>
      <c r="C32" s="215" t="s">
        <v>5304</v>
      </c>
      <c r="D32" s="217" t="s">
        <v>5305</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5214</v>
      </c>
      <c r="B33" s="214" t="s">
        <v>5306</v>
      </c>
      <c r="C33" s="215" t="s">
        <v>5307</v>
      </c>
      <c r="D33" s="217" t="s">
        <v>5308</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5214</v>
      </c>
      <c r="B34" s="214" t="s">
        <v>5309</v>
      </c>
      <c r="C34" s="215" t="s">
        <v>5310</v>
      </c>
      <c r="D34" s="217" t="s">
        <v>5311</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5214</v>
      </c>
      <c r="B35" s="214" t="s">
        <v>5312</v>
      </c>
      <c r="C35" s="215" t="s">
        <v>5313</v>
      </c>
      <c r="D35" s="217" t="s">
        <v>5314</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5214</v>
      </c>
      <c r="B36" s="214" t="s">
        <v>5315</v>
      </c>
      <c r="C36" s="215" t="s">
        <v>5316</v>
      </c>
      <c r="D36" s="217" t="s">
        <v>5317</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5214</v>
      </c>
      <c r="B37" s="214" t="s">
        <v>5318</v>
      </c>
      <c r="C37" s="215" t="s">
        <v>5319</v>
      </c>
      <c r="D37" s="217" t="s">
        <v>5320</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5214</v>
      </c>
      <c r="B38" s="214" t="s">
        <v>5321</v>
      </c>
      <c r="C38" s="215" t="s">
        <v>5322</v>
      </c>
      <c r="D38" s="217" t="s">
        <v>5323</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5214</v>
      </c>
      <c r="B39" s="214" t="s">
        <v>5324</v>
      </c>
      <c r="C39" s="215" t="s">
        <v>5325</v>
      </c>
      <c r="D39" s="217" t="s">
        <v>5326</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5327</v>
      </c>
      <c r="B40" s="213" t="s">
        <v>5328</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5327</v>
      </c>
      <c r="B41" s="214" t="s">
        <v>5329</v>
      </c>
      <c r="C41" s="215" t="s">
        <v>5330</v>
      </c>
      <c r="D41" s="217" t="s">
        <v>5331</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5327</v>
      </c>
      <c r="B42" s="214" t="s">
        <v>5332</v>
      </c>
      <c r="C42" s="215" t="s">
        <v>5333</v>
      </c>
      <c r="D42" s="217" t="s">
        <v>5334</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5327</v>
      </c>
      <c r="B43" s="214" t="s">
        <v>5335</v>
      </c>
      <c r="C43" s="215" t="s">
        <v>5336</v>
      </c>
      <c r="D43" s="217" t="s">
        <v>5337</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5327</v>
      </c>
      <c r="B44" s="214" t="s">
        <v>5338</v>
      </c>
      <c r="C44" s="215" t="s">
        <v>5339</v>
      </c>
      <c r="D44" s="217" t="s">
        <v>5340</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5327</v>
      </c>
      <c r="B45" s="214" t="s">
        <v>5341</v>
      </c>
      <c r="C45" s="215" t="s">
        <v>5342</v>
      </c>
      <c r="D45" s="217" t="s">
        <v>5343</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5327</v>
      </c>
      <c r="B46" s="214" t="s">
        <v>5344</v>
      </c>
      <c r="C46" s="215" t="s">
        <v>5345</v>
      </c>
      <c r="D46" s="217" t="s">
        <v>5346</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5327</v>
      </c>
      <c r="B47" s="214" t="s">
        <v>5347</v>
      </c>
      <c r="C47" s="215" t="s">
        <v>5348</v>
      </c>
      <c r="D47" s="217" t="s">
        <v>5349</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5327</v>
      </c>
      <c r="B48" s="214" t="s">
        <v>5350</v>
      </c>
      <c r="C48" s="215" t="s">
        <v>5351</v>
      </c>
      <c r="D48" s="217" t="s">
        <v>5352</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5353</v>
      </c>
      <c r="B49" s="213" t="s">
        <v>5354</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5353</v>
      </c>
      <c r="B50" s="214" t="s">
        <v>5355</v>
      </c>
      <c r="C50" s="215" t="s">
        <v>5356</v>
      </c>
      <c r="D50" s="217" t="s">
        <v>5357</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5353</v>
      </c>
      <c r="B51" s="214" t="s">
        <v>5358</v>
      </c>
      <c r="C51" s="215" t="s">
        <v>5359</v>
      </c>
      <c r="D51" s="217" t="s">
        <v>5360</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5353</v>
      </c>
      <c r="B52" s="214" t="s">
        <v>5361</v>
      </c>
      <c r="C52" s="215" t="s">
        <v>5362</v>
      </c>
      <c r="D52" s="217" t="s">
        <v>5363</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5353</v>
      </c>
      <c r="B53" s="214" t="s">
        <v>5364</v>
      </c>
      <c r="C53" s="215" t="s">
        <v>5365</v>
      </c>
      <c r="D53" s="217" t="s">
        <v>5366</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5353</v>
      </c>
      <c r="B54" s="214" t="s">
        <v>5367</v>
      </c>
      <c r="C54" s="215" t="s">
        <v>5368</v>
      </c>
      <c r="D54" s="217" t="s">
        <v>5369</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5353</v>
      </c>
      <c r="B55" s="214" t="s">
        <v>5370</v>
      </c>
      <c r="C55" s="215" t="s">
        <v>5371</v>
      </c>
      <c r="D55" s="217" t="s">
        <v>5372</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5353</v>
      </c>
      <c r="B56" s="214" t="s">
        <v>5373</v>
      </c>
      <c r="C56" s="215" t="s">
        <v>5374</v>
      </c>
      <c r="D56" s="217" t="s">
        <v>5375</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5353</v>
      </c>
      <c r="B57" s="214" t="s">
        <v>5376</v>
      </c>
      <c r="C57" s="215" t="s">
        <v>5377</v>
      </c>
      <c r="D57" s="217" t="s">
        <v>5378</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5353</v>
      </c>
      <c r="B58" s="214" t="s">
        <v>5379</v>
      </c>
      <c r="C58" s="215" t="s">
        <v>5380</v>
      </c>
      <c r="D58" s="217" t="s">
        <v>5381</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5353</v>
      </c>
      <c r="B59" s="214" t="s">
        <v>5382</v>
      </c>
      <c r="C59" s="215" t="s">
        <v>5383</v>
      </c>
      <c r="D59" s="217" t="s">
        <v>5384</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5353</v>
      </c>
      <c r="B60" s="214" t="s">
        <v>5385</v>
      </c>
      <c r="C60" s="215" t="s">
        <v>5386</v>
      </c>
      <c r="D60" s="217" t="s">
        <v>5387</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5353</v>
      </c>
      <c r="B61" s="214" t="s">
        <v>5388</v>
      </c>
      <c r="C61" s="215" t="s">
        <v>5389</v>
      </c>
      <c r="D61" s="217" t="s">
        <v>5390</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5353</v>
      </c>
      <c r="B62" s="214" t="s">
        <v>5391</v>
      </c>
      <c r="C62" s="215" t="s">
        <v>5392</v>
      </c>
      <c r="D62" s="217" t="s">
        <v>5393</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5353</v>
      </c>
      <c r="B63" s="214" t="s">
        <v>5394</v>
      </c>
      <c r="C63" s="215" t="s">
        <v>5395</v>
      </c>
      <c r="D63" s="217" t="s">
        <v>5396</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5397</v>
      </c>
      <c r="B64" s="213" t="s">
        <v>5398</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5397</v>
      </c>
      <c r="B65" s="214" t="s">
        <v>5399</v>
      </c>
      <c r="C65" s="215" t="s">
        <v>5400</v>
      </c>
      <c r="D65" s="217" t="s">
        <v>5401</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5397</v>
      </c>
      <c r="B66" s="214" t="s">
        <v>5402</v>
      </c>
      <c r="C66" s="215" t="s">
        <v>5403</v>
      </c>
      <c r="D66" s="217" t="s">
        <v>5404</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5397</v>
      </c>
      <c r="B67" s="214" t="s">
        <v>5405</v>
      </c>
      <c r="C67" s="215" t="s">
        <v>5406</v>
      </c>
      <c r="D67" s="217" t="s">
        <v>5407</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5397</v>
      </c>
      <c r="B68" s="214" t="s">
        <v>5408</v>
      </c>
      <c r="C68" s="215" t="s">
        <v>5409</v>
      </c>
      <c r="D68" s="217" t="s">
        <v>5410</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5397</v>
      </c>
      <c r="B69" s="214" t="s">
        <v>5411</v>
      </c>
      <c r="C69" s="215" t="s">
        <v>5412</v>
      </c>
      <c r="D69" s="217" t="s">
        <v>5413</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5397</v>
      </c>
      <c r="B70" s="214" t="s">
        <v>5414</v>
      </c>
      <c r="C70" s="215" t="s">
        <v>5415</v>
      </c>
      <c r="D70" s="217" t="s">
        <v>5416</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5397</v>
      </c>
      <c r="B71" s="214" t="s">
        <v>5417</v>
      </c>
      <c r="C71" s="215" t="s">
        <v>5418</v>
      </c>
      <c r="D71" s="217" t="s">
        <v>5419</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5397</v>
      </c>
      <c r="B72" s="214" t="s">
        <v>5420</v>
      </c>
      <c r="C72" s="215" t="s">
        <v>5421</v>
      </c>
      <c r="D72" s="217" t="s">
        <v>5422</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5397</v>
      </c>
      <c r="B73" s="214" t="s">
        <v>5423</v>
      </c>
      <c r="C73" s="215" t="s">
        <v>5424</v>
      </c>
      <c r="D73" s="217" t="s">
        <v>5425</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5397</v>
      </c>
      <c r="B74" s="214" t="s">
        <v>5426</v>
      </c>
      <c r="C74" s="215" t="s">
        <v>5427</v>
      </c>
      <c r="D74" s="217" t="s">
        <v>5428</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5397</v>
      </c>
      <c r="B75" s="214" t="s">
        <v>5429</v>
      </c>
      <c r="C75" s="215" t="s">
        <v>5430</v>
      </c>
      <c r="D75" s="217" t="s">
        <v>5431</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5397</v>
      </c>
      <c r="B76" s="214" t="s">
        <v>5432</v>
      </c>
      <c r="C76" s="215" t="s">
        <v>5433</v>
      </c>
      <c r="D76" s="217" t="s">
        <v>5434</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5397</v>
      </c>
      <c r="B77" s="214" t="s">
        <v>5435</v>
      </c>
      <c r="C77" s="215" t="s">
        <v>5436</v>
      </c>
      <c r="D77" s="217" t="s">
        <v>5437</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5397</v>
      </c>
      <c r="B78" s="214" t="s">
        <v>5438</v>
      </c>
      <c r="C78" s="215" t="s">
        <v>5439</v>
      </c>
      <c r="D78" s="217" t="s">
        <v>5440</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5397</v>
      </c>
      <c r="B79" s="214" t="s">
        <v>5441</v>
      </c>
      <c r="C79" s="215" t="s">
        <v>5442</v>
      </c>
      <c r="D79" s="217" t="s">
        <v>5443</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5397</v>
      </c>
      <c r="B80" s="214" t="s">
        <v>5444</v>
      </c>
      <c r="C80" s="215" t="s">
        <v>5445</v>
      </c>
      <c r="D80" s="217" t="s">
        <v>5446</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5397</v>
      </c>
      <c r="B81" s="214" t="s">
        <v>5447</v>
      </c>
      <c r="C81" s="215" t="s">
        <v>5448</v>
      </c>
      <c r="D81" s="217" t="s">
        <v>5449</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5397</v>
      </c>
      <c r="B82" s="214" t="s">
        <v>5450</v>
      </c>
      <c r="C82" s="215" t="s">
        <v>5451</v>
      </c>
      <c r="D82" s="217" t="s">
        <v>5452</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5397</v>
      </c>
      <c r="B83" s="214" t="s">
        <v>5453</v>
      </c>
      <c r="C83" s="215" t="s">
        <v>5454</v>
      </c>
      <c r="D83" s="217" t="s">
        <v>5455</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5397</v>
      </c>
      <c r="B84" s="214" t="s">
        <v>5456</v>
      </c>
      <c r="C84" s="215" t="s">
        <v>5457</v>
      </c>
      <c r="D84" s="217" t="s">
        <v>5458</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5397</v>
      </c>
      <c r="B85" s="214" t="s">
        <v>5459</v>
      </c>
      <c r="C85" s="215" t="s">
        <v>5460</v>
      </c>
      <c r="D85" s="217" t="s">
        <v>5461</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5397</v>
      </c>
      <c r="B86" s="214" t="s">
        <v>5462</v>
      </c>
      <c r="C86" s="215" t="s">
        <v>5463</v>
      </c>
      <c r="D86" s="217" t="s">
        <v>5464</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5397</v>
      </c>
      <c r="B87" s="214" t="s">
        <v>5465</v>
      </c>
      <c r="C87" s="215" t="s">
        <v>5466</v>
      </c>
      <c r="D87" s="217" t="s">
        <v>5467</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5397</v>
      </c>
      <c r="B88" s="214" t="s">
        <v>5468</v>
      </c>
      <c r="C88" s="215" t="s">
        <v>5469</v>
      </c>
      <c r="D88" s="217" t="s">
        <v>5470</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5397</v>
      </c>
      <c r="B89" s="214" t="s">
        <v>5471</v>
      </c>
      <c r="C89" s="215" t="s">
        <v>5472</v>
      </c>
      <c r="D89" s="217" t="s">
        <v>5473</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5397</v>
      </c>
      <c r="B90" s="214" t="s">
        <v>5474</v>
      </c>
      <c r="C90" s="215" t="s">
        <v>5475</v>
      </c>
      <c r="D90" s="217" t="s">
        <v>5476</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5397</v>
      </c>
      <c r="B91" s="214" t="s">
        <v>5477</v>
      </c>
      <c r="C91" s="215" t="s">
        <v>5478</v>
      </c>
      <c r="D91" s="217" t="s">
        <v>5479</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5397</v>
      </c>
      <c r="B92" s="214" t="s">
        <v>5480</v>
      </c>
      <c r="C92" s="215" t="s">
        <v>5481</v>
      </c>
      <c r="D92" s="217" t="s">
        <v>5482</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5397</v>
      </c>
      <c r="B93" s="214" t="s">
        <v>5483</v>
      </c>
      <c r="C93" s="215" t="s">
        <v>5484</v>
      </c>
      <c r="D93" s="217" t="s">
        <v>5485</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5397</v>
      </c>
      <c r="B94" s="214" t="s">
        <v>5486</v>
      </c>
      <c r="C94" s="215" t="s">
        <v>5487</v>
      </c>
      <c r="D94" s="217" t="s">
        <v>5488</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5397</v>
      </c>
      <c r="B95" s="214" t="s">
        <v>5489</v>
      </c>
      <c r="C95" s="215" t="s">
        <v>5490</v>
      </c>
      <c r="D95" s="217" t="s">
        <v>5491</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5397</v>
      </c>
      <c r="B96" s="214" t="s">
        <v>5492</v>
      </c>
      <c r="C96" s="215" t="s">
        <v>5493</v>
      </c>
      <c r="D96" s="217" t="s">
        <v>5494</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5397</v>
      </c>
      <c r="B97" s="214" t="s">
        <v>5495</v>
      </c>
      <c r="C97" s="215" t="s">
        <v>5496</v>
      </c>
      <c r="D97" s="217" t="s">
        <v>5497</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5397</v>
      </c>
      <c r="B98" s="221" t="s">
        <v>5498</v>
      </c>
      <c r="C98" s="222" t="s">
        <v>5499</v>
      </c>
      <c r="D98" s="223" t="s">
        <v>5500</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2437</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IFERROR(INDEX('Recommendations'!$H$2:$H$492, MATCH(F2,'Recommendations'!$A$2:$A$492,0))="Implemented", FALSE))</xm:f>
            <x14:dxf>
              <font>
                <color rgb="FF000000"/>
              </font>
              <fill>
                <patternFill>
                  <bgColor rgb="FF3C7D22"/>
                </patternFill>
              </fill>
            </x14:dxf>
          </x14:cfRule>
          <x14:cfRule type="expression" priority="2" id="{00000000-000E-0000-0900-000002000000}">
            <xm:f>AND(F2&lt;&gt;"", IFERROR(INDEX('Recommendations'!$H$2:$H$492, MATCH(F2,'Recommendations'!$A$2:$A$492,0))="Compensated", FALSE))</xm:f>
            <x14:dxf>
              <font>
                <color rgb="FF000000"/>
              </font>
              <fill>
                <patternFill>
                  <bgColor rgb="FFC6E0B4"/>
                </patternFill>
              </fill>
            </x14:dxf>
          </x14:cfRule>
          <x14:cfRule type="expression" priority="3" id="{00000000-000E-0000-0900-000003000000}">
            <xm:f>AND(F2&lt;&gt;"", IFERROR(INDEX('Recommendations'!$H$2:$H$492, MATCH(F2,'Recommendations'!$A$2:$A$492,0))="Testing", FALSE))</xm:f>
            <x14:dxf>
              <font>
                <color rgb="FF000000"/>
              </font>
              <fill>
                <patternFill>
                  <bgColor rgb="FFFFC000"/>
                </patternFill>
              </fill>
            </x14:dxf>
          </x14:cfRule>
          <x14:cfRule type="expression" priority="4" id="{00000000-000E-0000-0900-000004000000}">
            <xm:f>AND(F2&lt;&gt;"", IFERROR(INDEX('Recommendations'!$H$2:$H$492, MATCH(F2,'Recommendations'!$A$2:$A$492,0))="Failed", FALSE))</xm:f>
            <x14:dxf>
              <font>
                <color rgb="FF000000"/>
              </font>
              <fill>
                <patternFill>
                  <bgColor rgb="FFD82891"/>
                </patternFill>
              </fill>
            </x14:dxf>
          </x14:cfRule>
          <x14:cfRule type="expression" priority="5" id="{00000000-000E-0000-0900-000005000000}">
            <xm:f>AND(F2&lt;&gt;"", IFERROR(INDEX('Recommendations'!$H$2:$H$492, MATCH(F2,'Recommendations'!$A$2:$A$492,0))="Risk Accepted", FALSE))</xm:f>
            <x14:dxf>
              <font>
                <color rgb="FF000000"/>
              </font>
              <fill>
                <patternFill>
                  <bgColor rgb="FFD9D9D9"/>
                </patternFill>
              </fill>
            </x14:dxf>
          </x14:cfRule>
          <x14:cfRule type="expression" priority="6" id="{00000000-000E-0000-0900-000006000000}">
            <xm:f>AND(F2&lt;&gt;"", IFERROR(INDEX('Recommendations'!$H$2:$H$492, MATCH(F2,'Recommendations'!$A$2:$A$492,0))="N/A",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5501</v>
      </c>
      <c r="C1" s="256" t="s">
        <v>5502</v>
      </c>
      <c r="D1" s="256" t="s">
        <v>5503</v>
      </c>
      <c r="E1" s="256" t="s">
        <v>5504</v>
      </c>
      <c r="F1" s="256" t="s">
        <v>4330</v>
      </c>
      <c r="G1" s="256" t="s">
        <v>5505</v>
      </c>
      <c r="H1" s="256" t="s">
        <v>5506</v>
      </c>
      <c r="I1" s="256" t="s">
        <v>5507</v>
      </c>
      <c r="J1" s="256" t="s">
        <v>11</v>
      </c>
      <c r="K1" s="256" t="s">
        <v>2696</v>
      </c>
      <c r="L1" s="256" t="s">
        <v>2697</v>
      </c>
      <c r="M1" s="256" t="s">
        <v>2698</v>
      </c>
      <c r="N1" s="256" t="s">
        <v>2699</v>
      </c>
      <c r="O1" s="256" t="s">
        <v>2700</v>
      </c>
      <c r="P1" s="256" t="s">
        <v>2701</v>
      </c>
      <c r="Q1" s="256" t="s">
        <v>2702</v>
      </c>
      <c r="R1" s="256" t="s">
        <v>2703</v>
      </c>
      <c r="S1" s="256" t="s">
        <v>2704</v>
      </c>
      <c r="T1" s="256" t="s">
        <v>2705</v>
      </c>
      <c r="U1" s="256" t="s">
        <v>2706</v>
      </c>
      <c r="V1" s="256" t="s">
        <v>2707</v>
      </c>
      <c r="W1" s="256" t="s">
        <v>2708</v>
      </c>
      <c r="X1" s="256" t="s">
        <v>2709</v>
      </c>
      <c r="Y1" s="256" t="s">
        <v>2710</v>
      </c>
      <c r="Z1" s="256" t="s">
        <v>2711</v>
      </c>
      <c r="AA1" s="256" t="s">
        <v>2712</v>
      </c>
      <c r="AB1" s="256" t="s">
        <v>2713</v>
      </c>
      <c r="AC1" s="256" t="s">
        <v>2714</v>
      </c>
      <c r="AD1" s="256" t="s">
        <v>2715</v>
      </c>
      <c r="AE1" s="256" t="s">
        <v>2716</v>
      </c>
      <c r="AF1" s="256" t="s">
        <v>2717</v>
      </c>
      <c r="AG1" s="256" t="s">
        <v>2718</v>
      </c>
      <c r="AH1" s="256" t="s">
        <v>2719</v>
      </c>
      <c r="AI1" s="256" t="s">
        <v>2720</v>
      </c>
      <c r="AJ1" s="256" t="s">
        <v>2721</v>
      </c>
      <c r="AK1" s="256" t="s">
        <v>2722</v>
      </c>
      <c r="AL1" s="256" t="s">
        <v>2723</v>
      </c>
      <c r="AM1" s="256" t="s">
        <v>2724</v>
      </c>
      <c r="AN1" s="256" t="s">
        <v>2725</v>
      </c>
      <c r="AO1" s="256" t="s">
        <v>2726</v>
      </c>
      <c r="AP1" s="256" t="s">
        <v>2727</v>
      </c>
      <c r="AQ1" s="256" t="s">
        <v>2728</v>
      </c>
      <c r="AR1" s="256" t="s">
        <v>2729</v>
      </c>
      <c r="AS1" s="256" t="s">
        <v>2730</v>
      </c>
      <c r="AT1" s="256" t="s">
        <v>2731</v>
      </c>
      <c r="AU1" s="256" t="s">
        <v>2732</v>
      </c>
      <c r="AV1" s="256" t="s">
        <v>2733</v>
      </c>
      <c r="AW1" s="256" t="s">
        <v>2734</v>
      </c>
      <c r="AX1" s="256" t="s">
        <v>2735</v>
      </c>
      <c r="AY1" s="257" t="s">
        <v>2736</v>
      </c>
    </row>
    <row r="2" spans="1:51" ht="60" customHeight="1" outlineLevel="1" x14ac:dyDescent="0.35">
      <c r="A2" s="247" t="s">
        <v>5508</v>
      </c>
      <c r="B2" s="235" t="s">
        <v>5509</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2739</v>
      </c>
      <c r="B3" s="236" t="s">
        <v>5510</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5511</v>
      </c>
      <c r="B4" s="237" t="s">
        <v>5512</v>
      </c>
      <c r="C4" s="237" t="s">
        <v>5513</v>
      </c>
      <c r="D4" s="237" t="s">
        <v>5514</v>
      </c>
      <c r="E4" s="237" t="s">
        <v>5515</v>
      </c>
      <c r="F4" s="237" t="s">
        <v>21</v>
      </c>
      <c r="G4" s="237" t="s">
        <v>21</v>
      </c>
      <c r="H4" s="237" t="s">
        <v>5516</v>
      </c>
      <c r="I4" s="237" t="s">
        <v>21</v>
      </c>
      <c r="J4" s="237" t="s">
        <v>5517</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5518</v>
      </c>
      <c r="B5" s="237" t="s">
        <v>5519</v>
      </c>
      <c r="C5" s="237" t="s">
        <v>5520</v>
      </c>
      <c r="D5" s="237" t="s">
        <v>5521</v>
      </c>
      <c r="E5" s="237" t="s">
        <v>5522</v>
      </c>
      <c r="F5" s="237" t="s">
        <v>5523</v>
      </c>
      <c r="G5" s="237" t="s">
        <v>21</v>
      </c>
      <c r="H5" s="237" t="s">
        <v>5524</v>
      </c>
      <c r="I5" s="237" t="s">
        <v>21</v>
      </c>
      <c r="J5" s="237" t="s">
        <v>5525</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2745</v>
      </c>
      <c r="B6" s="236" t="s">
        <v>5526</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5527</v>
      </c>
      <c r="B7" s="237" t="s">
        <v>5528</v>
      </c>
      <c r="C7" s="237" t="s">
        <v>5529</v>
      </c>
      <c r="D7" s="237" t="s">
        <v>5530</v>
      </c>
      <c r="E7" s="237" t="s">
        <v>5522</v>
      </c>
      <c r="F7" s="237" t="s">
        <v>5531</v>
      </c>
      <c r="G7" s="237" t="s">
        <v>21</v>
      </c>
      <c r="H7" s="237" t="s">
        <v>5532</v>
      </c>
      <c r="I7" s="237" t="s">
        <v>21</v>
      </c>
      <c r="J7" s="237" t="s">
        <v>5533</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5534</v>
      </c>
      <c r="B8" s="237" t="s">
        <v>5535</v>
      </c>
      <c r="C8" s="237" t="s">
        <v>5536</v>
      </c>
      <c r="D8" s="237" t="s">
        <v>5537</v>
      </c>
      <c r="E8" s="237" t="s">
        <v>21</v>
      </c>
      <c r="F8" s="237" t="s">
        <v>21</v>
      </c>
      <c r="G8" s="237" t="s">
        <v>21</v>
      </c>
      <c r="H8" s="237" t="s">
        <v>5538</v>
      </c>
      <c r="I8" s="237" t="s">
        <v>5539</v>
      </c>
      <c r="J8" s="237" t="s">
        <v>5540</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5541</v>
      </c>
      <c r="B9" s="237" t="s">
        <v>5542</v>
      </c>
      <c r="C9" s="237" t="s">
        <v>5543</v>
      </c>
      <c r="D9" s="237" t="s">
        <v>5544</v>
      </c>
      <c r="E9" s="237" t="s">
        <v>21</v>
      </c>
      <c r="F9" s="237" t="s">
        <v>21</v>
      </c>
      <c r="G9" s="237" t="s">
        <v>21</v>
      </c>
      <c r="H9" s="237" t="s">
        <v>5545</v>
      </c>
      <c r="I9" s="237" t="s">
        <v>5546</v>
      </c>
      <c r="J9" s="237" t="s">
        <v>5547</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5548</v>
      </c>
      <c r="B10" s="237" t="s">
        <v>5549</v>
      </c>
      <c r="C10" s="237" t="s">
        <v>5550</v>
      </c>
      <c r="D10" s="237" t="s">
        <v>5551</v>
      </c>
      <c r="E10" s="237" t="s">
        <v>21</v>
      </c>
      <c r="F10" s="237" t="s">
        <v>21</v>
      </c>
      <c r="G10" s="237" t="s">
        <v>21</v>
      </c>
      <c r="H10" s="237" t="s">
        <v>5552</v>
      </c>
      <c r="I10" s="237" t="s">
        <v>5553</v>
      </c>
      <c r="J10" s="237" t="s">
        <v>5554</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5555</v>
      </c>
      <c r="B11" s="237" t="s">
        <v>5556</v>
      </c>
      <c r="C11" s="237" t="s">
        <v>5557</v>
      </c>
      <c r="D11" s="237" t="s">
        <v>5558</v>
      </c>
      <c r="E11" s="237" t="s">
        <v>21</v>
      </c>
      <c r="F11" s="237" t="s">
        <v>21</v>
      </c>
      <c r="G11" s="237" t="s">
        <v>21</v>
      </c>
      <c r="H11" s="237" t="s">
        <v>5559</v>
      </c>
      <c r="I11" s="237" t="s">
        <v>21</v>
      </c>
      <c r="J11" s="237" t="s">
        <v>5560</v>
      </c>
      <c r="K11" s="240">
        <f>IF(COUNTIF(L11:AY11,"&lt;&gt;")=0,"",SUMPRODUCT(((Recommendations[ImplStatus]="Implemented")+(Recommendations[ImplStatus]="Compensated"))*ISNUMBER(MATCH(Recommendations[Id],L11:AY11,0)))/COUNTIF(L11:AY11,"&lt;&gt;"))</f>
        <v>0</v>
      </c>
      <c r="L11" s="243" t="s">
        <v>516</v>
      </c>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5561</v>
      </c>
      <c r="B12" s="237" t="s">
        <v>5562</v>
      </c>
      <c r="C12" s="237" t="s">
        <v>5563</v>
      </c>
      <c r="D12" s="237" t="s">
        <v>5564</v>
      </c>
      <c r="E12" s="237" t="s">
        <v>21</v>
      </c>
      <c r="F12" s="237" t="s">
        <v>21</v>
      </c>
      <c r="G12" s="237" t="s">
        <v>5565</v>
      </c>
      <c r="H12" s="237" t="s">
        <v>5566</v>
      </c>
      <c r="I12" s="237" t="s">
        <v>21</v>
      </c>
      <c r="J12" s="237" t="s">
        <v>5567</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5568</v>
      </c>
      <c r="B13" s="237" t="s">
        <v>5569</v>
      </c>
      <c r="C13" s="237" t="s">
        <v>5570</v>
      </c>
      <c r="D13" s="237" t="s">
        <v>5571</v>
      </c>
      <c r="E13" s="237" t="s">
        <v>21</v>
      </c>
      <c r="F13" s="237" t="s">
        <v>21</v>
      </c>
      <c r="G13" s="237" t="s">
        <v>21</v>
      </c>
      <c r="H13" s="237" t="s">
        <v>5572</v>
      </c>
      <c r="I13" s="237" t="s">
        <v>21</v>
      </c>
      <c r="J13" s="237" t="s">
        <v>5573</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5574</v>
      </c>
      <c r="B14" s="237" t="s">
        <v>5575</v>
      </c>
      <c r="C14" s="237" t="s">
        <v>5576</v>
      </c>
      <c r="D14" s="237" t="s">
        <v>5577</v>
      </c>
      <c r="E14" s="237" t="s">
        <v>21</v>
      </c>
      <c r="F14" s="237" t="s">
        <v>5578</v>
      </c>
      <c r="G14" s="237" t="s">
        <v>21</v>
      </c>
      <c r="H14" s="237" t="s">
        <v>5579</v>
      </c>
      <c r="I14" s="237" t="s">
        <v>5580</v>
      </c>
      <c r="J14" s="237" t="s">
        <v>5581</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2750</v>
      </c>
      <c r="B15" s="236" t="s">
        <v>5582</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5583</v>
      </c>
      <c r="B16" s="237" t="s">
        <v>5584</v>
      </c>
      <c r="C16" s="237" t="s">
        <v>5585</v>
      </c>
      <c r="D16" s="237" t="s">
        <v>5577</v>
      </c>
      <c r="E16" s="237" t="s">
        <v>21</v>
      </c>
      <c r="F16" s="237" t="s">
        <v>5586</v>
      </c>
      <c r="G16" s="237" t="s">
        <v>21</v>
      </c>
      <c r="H16" s="237" t="s">
        <v>5587</v>
      </c>
      <c r="I16" s="237" t="s">
        <v>21</v>
      </c>
      <c r="J16" s="237" t="s">
        <v>5588</v>
      </c>
      <c r="K16" s="240">
        <f>IF(COUNTIF(L16:AY16,"&lt;&gt;")=0,"",SUMPRODUCT(((Recommendations[ImplStatus]="Implemented")+(Recommendations[ImplStatus]="Compensated"))*ISNUMBER(MATCH(Recommendations[Id],L16:AY16,0)))/COUNTIF(L16:AY16,"&lt;&gt;"))</f>
        <v>0</v>
      </c>
      <c r="L16" s="243" t="s">
        <v>516</v>
      </c>
      <c r="M16" s="243" t="s">
        <v>521</v>
      </c>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5589</v>
      </c>
      <c r="B17" s="237" t="s">
        <v>5590</v>
      </c>
      <c r="C17" s="237" t="s">
        <v>5591</v>
      </c>
      <c r="D17" s="237" t="s">
        <v>5592</v>
      </c>
      <c r="E17" s="237" t="s">
        <v>21</v>
      </c>
      <c r="F17" s="237" t="s">
        <v>5586</v>
      </c>
      <c r="G17" s="237" t="s">
        <v>21</v>
      </c>
      <c r="H17" s="237" t="s">
        <v>5593</v>
      </c>
      <c r="I17" s="237" t="s">
        <v>21</v>
      </c>
      <c r="J17" s="237" t="s">
        <v>5594</v>
      </c>
      <c r="K17" s="240">
        <f>IF(COUNTIF(L17:AY17,"&lt;&gt;")=0,"",SUMPRODUCT(((Recommendations[ImplStatus]="Implemented")+(Recommendations[ImplStatus]="Compensated"))*ISNUMBER(MATCH(Recommendations[Id],L17:AY17,0)))/COUNTIF(L17:AY17,"&lt;&gt;"))</f>
        <v>0</v>
      </c>
      <c r="L17" s="243" t="s">
        <v>215</v>
      </c>
      <c r="M17" s="243" t="s">
        <v>521</v>
      </c>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5595</v>
      </c>
      <c r="B18" s="237" t="s">
        <v>5596</v>
      </c>
      <c r="C18" s="237" t="s">
        <v>5597</v>
      </c>
      <c r="D18" s="237" t="s">
        <v>21</v>
      </c>
      <c r="E18" s="237" t="s">
        <v>21</v>
      </c>
      <c r="F18" s="237" t="s">
        <v>21</v>
      </c>
      <c r="G18" s="237" t="s">
        <v>21</v>
      </c>
      <c r="H18" s="237" t="s">
        <v>5598</v>
      </c>
      <c r="I18" s="237" t="s">
        <v>21</v>
      </c>
      <c r="J18" s="237" t="s">
        <v>5599</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2755</v>
      </c>
      <c r="B19" s="236" t="s">
        <v>5600</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5601</v>
      </c>
      <c r="B20" s="237" t="s">
        <v>5602</v>
      </c>
      <c r="C20" s="237" t="s">
        <v>5603</v>
      </c>
      <c r="D20" s="237" t="s">
        <v>5604</v>
      </c>
      <c r="E20" s="237" t="s">
        <v>21</v>
      </c>
      <c r="F20" s="237" t="s">
        <v>5605</v>
      </c>
      <c r="G20" s="237" t="s">
        <v>21</v>
      </c>
      <c r="H20" s="237" t="s">
        <v>5606</v>
      </c>
      <c r="I20" s="237" t="s">
        <v>21</v>
      </c>
      <c r="J20" s="237" t="s">
        <v>5607</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5608</v>
      </c>
      <c r="B21" s="237" t="s">
        <v>5609</v>
      </c>
      <c r="C21" s="237" t="s">
        <v>5610</v>
      </c>
      <c r="D21" s="237" t="s">
        <v>5611</v>
      </c>
      <c r="E21" s="237" t="s">
        <v>5612</v>
      </c>
      <c r="F21" s="237" t="s">
        <v>21</v>
      </c>
      <c r="G21" s="237" t="s">
        <v>21</v>
      </c>
      <c r="H21" s="237" t="s">
        <v>5613</v>
      </c>
      <c r="I21" s="237" t="s">
        <v>5614</v>
      </c>
      <c r="J21" s="237" t="s">
        <v>5615</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5616</v>
      </c>
      <c r="B22" s="237" t="s">
        <v>5617</v>
      </c>
      <c r="C22" s="237" t="s">
        <v>5618</v>
      </c>
      <c r="D22" s="237" t="s">
        <v>5619</v>
      </c>
      <c r="E22" s="237" t="s">
        <v>21</v>
      </c>
      <c r="F22" s="237" t="s">
        <v>5620</v>
      </c>
      <c r="G22" s="237" t="s">
        <v>21</v>
      </c>
      <c r="H22" s="237" t="s">
        <v>5621</v>
      </c>
      <c r="I22" s="237" t="s">
        <v>21</v>
      </c>
      <c r="J22" s="237" t="s">
        <v>5622</v>
      </c>
      <c r="K22" s="240">
        <f>IF(COUNTIF(L22:AY22,"&lt;&gt;")=0,"",SUMPRODUCT(((Recommendations[ImplStatus]="Implemented")+(Recommendations[ImplStatus]="Compensated"))*ISNUMBER(MATCH(Recommendations[Id],L22:AY22,0)))/COUNTIF(L22:AY22,"&lt;&gt;"))</f>
        <v>0</v>
      </c>
      <c r="L22" s="243" t="s">
        <v>170</v>
      </c>
      <c r="M22" s="243" t="s">
        <v>175</v>
      </c>
      <c r="N22" s="243" t="s">
        <v>531</v>
      </c>
      <c r="O22" s="243" t="s">
        <v>536</v>
      </c>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5623</v>
      </c>
      <c r="B23" s="237" t="s">
        <v>5624</v>
      </c>
      <c r="C23" s="237" t="s">
        <v>5625</v>
      </c>
      <c r="D23" s="237" t="s">
        <v>5626</v>
      </c>
      <c r="E23" s="237" t="s">
        <v>21</v>
      </c>
      <c r="F23" s="237" t="s">
        <v>21</v>
      </c>
      <c r="G23" s="237" t="s">
        <v>21</v>
      </c>
      <c r="H23" s="237" t="s">
        <v>5627</v>
      </c>
      <c r="I23" s="237" t="s">
        <v>5628</v>
      </c>
      <c r="J23" s="237" t="s">
        <v>5629</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5630</v>
      </c>
      <c r="B24" s="237" t="s">
        <v>5631</v>
      </c>
      <c r="C24" s="237" t="s">
        <v>5632</v>
      </c>
      <c r="D24" s="237" t="s">
        <v>5626</v>
      </c>
      <c r="E24" s="237" t="s">
        <v>21</v>
      </c>
      <c r="F24" s="237" t="s">
        <v>5633</v>
      </c>
      <c r="G24" s="237" t="s">
        <v>21</v>
      </c>
      <c r="H24" s="237" t="s">
        <v>5634</v>
      </c>
      <c r="I24" s="237" t="s">
        <v>21</v>
      </c>
      <c r="J24" s="237" t="s">
        <v>5635</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2759</v>
      </c>
      <c r="B25" s="236" t="s">
        <v>5636</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5637</v>
      </c>
      <c r="B26" s="237" t="s">
        <v>5638</v>
      </c>
      <c r="C26" s="237" t="s">
        <v>5639</v>
      </c>
      <c r="D26" s="237" t="s">
        <v>5640</v>
      </c>
      <c r="E26" s="237" t="s">
        <v>21</v>
      </c>
      <c r="F26" s="237" t="s">
        <v>5641</v>
      </c>
      <c r="G26" s="237" t="s">
        <v>21</v>
      </c>
      <c r="H26" s="237" t="s">
        <v>5642</v>
      </c>
      <c r="I26" s="237" t="s">
        <v>21</v>
      </c>
      <c r="J26" s="237" t="s">
        <v>5643</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5644</v>
      </c>
      <c r="B27" s="235" t="s">
        <v>5645</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2765</v>
      </c>
      <c r="B28" s="236" t="s">
        <v>5646</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5647</v>
      </c>
      <c r="B29" s="237" t="s">
        <v>5648</v>
      </c>
      <c r="C29" s="237" t="s">
        <v>5649</v>
      </c>
      <c r="D29" s="237" t="s">
        <v>5650</v>
      </c>
      <c r="E29" s="237" t="s">
        <v>5651</v>
      </c>
      <c r="F29" s="237" t="s">
        <v>21</v>
      </c>
      <c r="G29" s="237" t="s">
        <v>21</v>
      </c>
      <c r="H29" s="237" t="s">
        <v>5652</v>
      </c>
      <c r="I29" s="237" t="s">
        <v>21</v>
      </c>
      <c r="J29" s="237" t="s">
        <v>5653</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5654</v>
      </c>
      <c r="B30" s="237" t="s">
        <v>5655</v>
      </c>
      <c r="C30" s="237" t="s">
        <v>5520</v>
      </c>
      <c r="D30" s="237" t="s">
        <v>5521</v>
      </c>
      <c r="E30" s="237" t="s">
        <v>21</v>
      </c>
      <c r="F30" s="237" t="s">
        <v>5523</v>
      </c>
      <c r="G30" s="237" t="s">
        <v>21</v>
      </c>
      <c r="H30" s="237" t="s">
        <v>5656</v>
      </c>
      <c r="I30" s="237" t="s">
        <v>21</v>
      </c>
      <c r="J30" s="237" t="s">
        <v>5657</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2770</v>
      </c>
      <c r="B31" s="236" t="s">
        <v>5658</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5659</v>
      </c>
      <c r="B32" s="237" t="s">
        <v>5660</v>
      </c>
      <c r="C32" s="237" t="s">
        <v>5661</v>
      </c>
      <c r="D32" s="237" t="s">
        <v>5662</v>
      </c>
      <c r="E32" s="237" t="s">
        <v>21</v>
      </c>
      <c r="F32" s="237" t="s">
        <v>21</v>
      </c>
      <c r="G32" s="237" t="s">
        <v>5663</v>
      </c>
      <c r="H32" s="237" t="s">
        <v>5664</v>
      </c>
      <c r="I32" s="237" t="s">
        <v>21</v>
      </c>
      <c r="J32" s="237" t="s">
        <v>5665</v>
      </c>
      <c r="K32" s="240">
        <f>IF(COUNTIF(L32:AY32,"&lt;&gt;")=0,"",SUMPRODUCT(((Recommendations[ImplStatus]="Implemented")+(Recommendations[ImplStatus]="Compensated"))*ISNUMBER(MATCH(Recommendations[Id],L32:AY32,0)))/COUNTIF(L32:AY32,"&lt;&gt;"))</f>
        <v>0</v>
      </c>
      <c r="L32" s="243" t="s">
        <v>766</v>
      </c>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5666</v>
      </c>
      <c r="B33" s="237" t="s">
        <v>5667</v>
      </c>
      <c r="C33" s="237" t="s">
        <v>5668</v>
      </c>
      <c r="D33" s="237" t="s">
        <v>5669</v>
      </c>
      <c r="E33" s="237" t="s">
        <v>21</v>
      </c>
      <c r="F33" s="237" t="s">
        <v>5670</v>
      </c>
      <c r="G33" s="237" t="s">
        <v>21</v>
      </c>
      <c r="H33" s="237" t="s">
        <v>5671</v>
      </c>
      <c r="I33" s="237" t="s">
        <v>5672</v>
      </c>
      <c r="J33" s="237" t="s">
        <v>5673</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5674</v>
      </c>
      <c r="B34" s="237" t="s">
        <v>5675</v>
      </c>
      <c r="C34" s="237" t="s">
        <v>5676</v>
      </c>
      <c r="D34" s="237" t="s">
        <v>5677</v>
      </c>
      <c r="E34" s="237" t="s">
        <v>21</v>
      </c>
      <c r="F34" s="237" t="s">
        <v>21</v>
      </c>
      <c r="G34" s="237" t="s">
        <v>21</v>
      </c>
      <c r="H34" s="237" t="s">
        <v>5678</v>
      </c>
      <c r="I34" s="237" t="s">
        <v>21</v>
      </c>
      <c r="J34" s="237" t="s">
        <v>5679</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5680</v>
      </c>
      <c r="B35" s="237" t="s">
        <v>5681</v>
      </c>
      <c r="C35" s="237" t="s">
        <v>5682</v>
      </c>
      <c r="D35" s="237" t="s">
        <v>5683</v>
      </c>
      <c r="E35" s="237" t="s">
        <v>21</v>
      </c>
      <c r="F35" s="237" t="s">
        <v>5684</v>
      </c>
      <c r="G35" s="237" t="s">
        <v>21</v>
      </c>
      <c r="H35" s="237" t="s">
        <v>5685</v>
      </c>
      <c r="I35" s="237" t="s">
        <v>21</v>
      </c>
      <c r="J35" s="237" t="s">
        <v>5686</v>
      </c>
      <c r="K35" s="240">
        <f>IF(COUNTIF(L35:AY35,"&lt;&gt;")=0,"",SUMPRODUCT(((Recommendations[ImplStatus]="Implemented")+(Recommendations[ImplStatus]="Compensated"))*ISNUMBER(MATCH(Recommendations[Id],L35:AY35,0)))/COUNTIF(L35:AY35,"&lt;&gt;"))</f>
        <v>0</v>
      </c>
      <c r="L35" s="243" t="s">
        <v>154</v>
      </c>
      <c r="M35" s="243" t="s">
        <v>164</v>
      </c>
      <c r="N35" s="243" t="s">
        <v>245</v>
      </c>
      <c r="O35" s="243" t="s">
        <v>356</v>
      </c>
      <c r="P35" s="243" t="s">
        <v>361</v>
      </c>
      <c r="Q35" s="243" t="s">
        <v>386</v>
      </c>
      <c r="R35" s="243" t="s">
        <v>391</v>
      </c>
      <c r="S35" s="243" t="s">
        <v>396</v>
      </c>
      <c r="T35" s="243" t="s">
        <v>426</v>
      </c>
      <c r="U35" s="243" t="s">
        <v>431</v>
      </c>
      <c r="V35" s="243" t="s">
        <v>436</v>
      </c>
      <c r="W35" s="243" t="s">
        <v>601</v>
      </c>
      <c r="X35" s="243" t="s">
        <v>606</v>
      </c>
      <c r="Y35" s="243" t="s">
        <v>670</v>
      </c>
      <c r="Z35" s="243" t="s">
        <v>781</v>
      </c>
      <c r="AA35" s="243" t="s">
        <v>1138</v>
      </c>
      <c r="AB35" s="243" t="s">
        <v>1143</v>
      </c>
      <c r="AC35" s="243" t="s">
        <v>1153</v>
      </c>
      <c r="AD35" s="243" t="s">
        <v>1163</v>
      </c>
      <c r="AE35" s="243" t="s">
        <v>1320</v>
      </c>
      <c r="AF35" s="243" t="s">
        <v>1333</v>
      </c>
      <c r="AG35" s="243" t="s">
        <v>1520</v>
      </c>
      <c r="AH35" s="243" t="s">
        <v>1608</v>
      </c>
      <c r="AI35" s="243" t="s">
        <v>1694</v>
      </c>
      <c r="AJ35" s="243" t="s">
        <v>1828</v>
      </c>
      <c r="AK35" s="243" t="s">
        <v>1916</v>
      </c>
      <c r="AL35" s="243" t="s">
        <v>1990</v>
      </c>
      <c r="AM35" s="243" t="s">
        <v>2067</v>
      </c>
      <c r="AN35" s="243" t="s">
        <v>2184</v>
      </c>
      <c r="AO35" s="243" t="s">
        <v>2254</v>
      </c>
      <c r="AP35" s="243" t="s">
        <v>2340</v>
      </c>
      <c r="AQ35" s="243" t="s">
        <v>2422</v>
      </c>
      <c r="AR35" s="243"/>
      <c r="AS35" s="243"/>
      <c r="AT35" s="243"/>
      <c r="AU35" s="243"/>
      <c r="AV35" s="243"/>
      <c r="AW35" s="243"/>
      <c r="AX35" s="243"/>
      <c r="AY35" s="253"/>
    </row>
    <row r="36" spans="1:51" ht="60" customHeight="1" x14ac:dyDescent="0.35">
      <c r="A36" s="249" t="s">
        <v>5687</v>
      </c>
      <c r="B36" s="237" t="s">
        <v>5688</v>
      </c>
      <c r="C36" s="237" t="s">
        <v>5689</v>
      </c>
      <c r="D36" s="237" t="s">
        <v>5690</v>
      </c>
      <c r="E36" s="237" t="s">
        <v>21</v>
      </c>
      <c r="F36" s="237" t="s">
        <v>21</v>
      </c>
      <c r="G36" s="237" t="s">
        <v>5691</v>
      </c>
      <c r="H36" s="237" t="s">
        <v>5692</v>
      </c>
      <c r="I36" s="237" t="s">
        <v>21</v>
      </c>
      <c r="J36" s="237" t="s">
        <v>5693</v>
      </c>
      <c r="K36" s="240">
        <f>IF(COUNTIF(L36:AY36,"&lt;&gt;")=0,"",SUMPRODUCT(((Recommendations[ImplStatus]="Implemented")+(Recommendations[ImplStatus]="Compensated"))*ISNUMBER(MATCH(Recommendations[Id],L36:AY36,0)))/COUNTIF(L36:AY36,"&lt;&gt;"))</f>
        <v>0</v>
      </c>
      <c r="L36" s="243" t="s">
        <v>149</v>
      </c>
      <c r="M36" s="243" t="s">
        <v>501</v>
      </c>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5694</v>
      </c>
      <c r="B37" s="237" t="s">
        <v>5695</v>
      </c>
      <c r="C37" s="237" t="s">
        <v>5696</v>
      </c>
      <c r="D37" s="237" t="s">
        <v>5697</v>
      </c>
      <c r="E37" s="237" t="s">
        <v>21</v>
      </c>
      <c r="F37" s="237" t="s">
        <v>5698</v>
      </c>
      <c r="G37" s="237" t="s">
        <v>5699</v>
      </c>
      <c r="H37" s="237" t="s">
        <v>5700</v>
      </c>
      <c r="I37" s="237" t="s">
        <v>21</v>
      </c>
      <c r="J37" s="237" t="s">
        <v>5701</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5702</v>
      </c>
      <c r="B38" s="237" t="s">
        <v>5703</v>
      </c>
      <c r="C38" s="237" t="s">
        <v>5704</v>
      </c>
      <c r="D38" s="237" t="s">
        <v>5705</v>
      </c>
      <c r="E38" s="237" t="s">
        <v>21</v>
      </c>
      <c r="F38" s="237" t="s">
        <v>5698</v>
      </c>
      <c r="G38" s="237" t="s">
        <v>5706</v>
      </c>
      <c r="H38" s="237" t="s">
        <v>5707</v>
      </c>
      <c r="I38" s="237" t="s">
        <v>5708</v>
      </c>
      <c r="J38" s="237" t="s">
        <v>5709</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2774</v>
      </c>
      <c r="B39" s="236" t="s">
        <v>5710</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5711</v>
      </c>
      <c r="B40" s="237" t="s">
        <v>5712</v>
      </c>
      <c r="C40" s="237" t="s">
        <v>5713</v>
      </c>
      <c r="D40" s="237" t="s">
        <v>5714</v>
      </c>
      <c r="E40" s="237" t="s">
        <v>21</v>
      </c>
      <c r="F40" s="237" t="s">
        <v>21</v>
      </c>
      <c r="G40" s="237" t="s">
        <v>21</v>
      </c>
      <c r="H40" s="237" t="s">
        <v>5715</v>
      </c>
      <c r="I40" s="237" t="s">
        <v>5716</v>
      </c>
      <c r="J40" s="237" t="s">
        <v>5717</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5718</v>
      </c>
      <c r="B41" s="237" t="s">
        <v>5719</v>
      </c>
      <c r="C41" s="237" t="s">
        <v>5720</v>
      </c>
      <c r="D41" s="237" t="s">
        <v>21</v>
      </c>
      <c r="E41" s="237" t="s">
        <v>21</v>
      </c>
      <c r="F41" s="237" t="s">
        <v>21</v>
      </c>
      <c r="G41" s="237" t="s">
        <v>21</v>
      </c>
      <c r="H41" s="237" t="s">
        <v>5721</v>
      </c>
      <c r="I41" s="237" t="s">
        <v>21</v>
      </c>
      <c r="J41" s="237" t="s">
        <v>5722</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5723</v>
      </c>
      <c r="B42" s="235" t="s">
        <v>5724</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2797</v>
      </c>
      <c r="B43" s="236" t="s">
        <v>5725</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5726</v>
      </c>
      <c r="B44" s="237" t="s">
        <v>5727</v>
      </c>
      <c r="C44" s="237" t="s">
        <v>5728</v>
      </c>
      <c r="D44" s="237" t="s">
        <v>5729</v>
      </c>
      <c r="E44" s="237" t="s">
        <v>5515</v>
      </c>
      <c r="F44" s="237" t="s">
        <v>21</v>
      </c>
      <c r="G44" s="237" t="s">
        <v>21</v>
      </c>
      <c r="H44" s="237" t="s">
        <v>5730</v>
      </c>
      <c r="I44" s="237" t="s">
        <v>21</v>
      </c>
      <c r="J44" s="237" t="s">
        <v>5731</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5732</v>
      </c>
      <c r="B45" s="237" t="s">
        <v>5733</v>
      </c>
      <c r="C45" s="237" t="s">
        <v>5734</v>
      </c>
      <c r="D45" s="237" t="s">
        <v>5521</v>
      </c>
      <c r="E45" s="237" t="s">
        <v>21</v>
      </c>
      <c r="F45" s="237" t="s">
        <v>5523</v>
      </c>
      <c r="G45" s="237" t="s">
        <v>21</v>
      </c>
      <c r="H45" s="237" t="s">
        <v>5735</v>
      </c>
      <c r="I45" s="237" t="s">
        <v>21</v>
      </c>
      <c r="J45" s="237" t="s">
        <v>5736</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2803</v>
      </c>
      <c r="B46" s="236" t="s">
        <v>5737</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5738</v>
      </c>
      <c r="B47" s="237" t="s">
        <v>5739</v>
      </c>
      <c r="C47" s="237" t="s">
        <v>5740</v>
      </c>
      <c r="D47" s="237" t="s">
        <v>5741</v>
      </c>
      <c r="E47" s="237" t="s">
        <v>21</v>
      </c>
      <c r="F47" s="237" t="s">
        <v>5742</v>
      </c>
      <c r="G47" s="237" t="s">
        <v>5743</v>
      </c>
      <c r="H47" s="237" t="s">
        <v>5744</v>
      </c>
      <c r="I47" s="237" t="s">
        <v>5745</v>
      </c>
      <c r="J47" s="237" t="s">
        <v>5746</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2807</v>
      </c>
      <c r="B48" s="236" t="s">
        <v>5747</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5748</v>
      </c>
      <c r="B49" s="237" t="s">
        <v>5749</v>
      </c>
      <c r="C49" s="237" t="s">
        <v>5750</v>
      </c>
      <c r="D49" s="237" t="s">
        <v>5751</v>
      </c>
      <c r="E49" s="237" t="s">
        <v>5752</v>
      </c>
      <c r="F49" s="237" t="s">
        <v>21</v>
      </c>
      <c r="G49" s="237" t="s">
        <v>21</v>
      </c>
      <c r="H49" s="237" t="s">
        <v>5753</v>
      </c>
      <c r="I49" s="237" t="s">
        <v>5754</v>
      </c>
      <c r="J49" s="237" t="s">
        <v>5755</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5756</v>
      </c>
      <c r="B50" s="237" t="s">
        <v>5757</v>
      </c>
      <c r="C50" s="237" t="s">
        <v>5758</v>
      </c>
      <c r="D50" s="237" t="s">
        <v>21</v>
      </c>
      <c r="E50" s="237" t="s">
        <v>5759</v>
      </c>
      <c r="F50" s="237" t="s">
        <v>5760</v>
      </c>
      <c r="G50" s="237" t="s">
        <v>21</v>
      </c>
      <c r="H50" s="237" t="s">
        <v>5753</v>
      </c>
      <c r="I50" s="237" t="s">
        <v>5761</v>
      </c>
      <c r="J50" s="237" t="s">
        <v>5762</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5763</v>
      </c>
      <c r="B51" s="237" t="s">
        <v>5764</v>
      </c>
      <c r="C51" s="237" t="s">
        <v>5765</v>
      </c>
      <c r="D51" s="237" t="s">
        <v>21</v>
      </c>
      <c r="E51" s="237" t="s">
        <v>21</v>
      </c>
      <c r="F51" s="237" t="s">
        <v>5766</v>
      </c>
      <c r="G51" s="237" t="s">
        <v>21</v>
      </c>
      <c r="H51" s="237" t="s">
        <v>5753</v>
      </c>
      <c r="I51" s="237" t="s">
        <v>5767</v>
      </c>
      <c r="J51" s="237" t="s">
        <v>5768</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5769</v>
      </c>
      <c r="B52" s="237" t="s">
        <v>5770</v>
      </c>
      <c r="C52" s="237" t="s">
        <v>5771</v>
      </c>
      <c r="D52" s="237" t="s">
        <v>21</v>
      </c>
      <c r="E52" s="237" t="s">
        <v>21</v>
      </c>
      <c r="F52" s="237" t="s">
        <v>5772</v>
      </c>
      <c r="G52" s="237" t="s">
        <v>21</v>
      </c>
      <c r="H52" s="237" t="s">
        <v>5753</v>
      </c>
      <c r="I52" s="237" t="s">
        <v>5773</v>
      </c>
      <c r="J52" s="237" t="s">
        <v>5774</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5775</v>
      </c>
      <c r="B53" s="237" t="s">
        <v>5776</v>
      </c>
      <c r="C53" s="237" t="s">
        <v>5777</v>
      </c>
      <c r="D53" s="237" t="s">
        <v>5778</v>
      </c>
      <c r="E53" s="237" t="s">
        <v>5779</v>
      </c>
      <c r="F53" s="237" t="s">
        <v>21</v>
      </c>
      <c r="G53" s="237" t="s">
        <v>21</v>
      </c>
      <c r="H53" s="237" t="s">
        <v>5780</v>
      </c>
      <c r="I53" s="237" t="s">
        <v>21</v>
      </c>
      <c r="J53" s="237" t="s">
        <v>5781</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5782</v>
      </c>
      <c r="B54" s="237" t="s">
        <v>5783</v>
      </c>
      <c r="C54" s="237" t="s">
        <v>5777</v>
      </c>
      <c r="D54" s="237" t="s">
        <v>5778</v>
      </c>
      <c r="E54" s="237" t="s">
        <v>21</v>
      </c>
      <c r="F54" s="237" t="s">
        <v>21</v>
      </c>
      <c r="G54" s="237" t="s">
        <v>21</v>
      </c>
      <c r="H54" s="237" t="s">
        <v>5784</v>
      </c>
      <c r="I54" s="237" t="s">
        <v>5785</v>
      </c>
      <c r="J54" s="237" t="s">
        <v>5786</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2811</v>
      </c>
      <c r="B55" s="236" t="s">
        <v>5787</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5788</v>
      </c>
      <c r="B56" s="237" t="s">
        <v>5789</v>
      </c>
      <c r="C56" s="237" t="s">
        <v>5790</v>
      </c>
      <c r="D56" s="237" t="s">
        <v>5791</v>
      </c>
      <c r="E56" s="237" t="s">
        <v>5792</v>
      </c>
      <c r="F56" s="237" t="s">
        <v>21</v>
      </c>
      <c r="G56" s="237" t="s">
        <v>5793</v>
      </c>
      <c r="H56" s="237" t="s">
        <v>21</v>
      </c>
      <c r="I56" s="237" t="s">
        <v>21</v>
      </c>
      <c r="J56" s="237" t="s">
        <v>5794</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5795</v>
      </c>
      <c r="B57" s="237" t="s">
        <v>5796</v>
      </c>
      <c r="C57" s="237" t="s">
        <v>5797</v>
      </c>
      <c r="D57" s="237" t="s">
        <v>5798</v>
      </c>
      <c r="E57" s="237" t="s">
        <v>5799</v>
      </c>
      <c r="F57" s="237" t="s">
        <v>21</v>
      </c>
      <c r="G57" s="237" t="s">
        <v>5800</v>
      </c>
      <c r="H57" s="237" t="s">
        <v>5801</v>
      </c>
      <c r="I57" s="237" t="s">
        <v>21</v>
      </c>
      <c r="J57" s="237" t="s">
        <v>5802</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2815</v>
      </c>
      <c r="B58" s="236" t="s">
        <v>5803</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5804</v>
      </c>
      <c r="B59" s="237" t="s">
        <v>5805</v>
      </c>
      <c r="C59" s="237" t="s">
        <v>5806</v>
      </c>
      <c r="D59" s="237" t="s">
        <v>5807</v>
      </c>
      <c r="E59" s="237" t="s">
        <v>21</v>
      </c>
      <c r="F59" s="237" t="s">
        <v>21</v>
      </c>
      <c r="G59" s="237" t="s">
        <v>5808</v>
      </c>
      <c r="H59" s="237" t="s">
        <v>5809</v>
      </c>
      <c r="I59" s="237" t="s">
        <v>5810</v>
      </c>
      <c r="J59" s="237" t="s">
        <v>5811</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5812</v>
      </c>
      <c r="B60" s="237" t="s">
        <v>5813</v>
      </c>
      <c r="C60" s="237" t="s">
        <v>5814</v>
      </c>
      <c r="D60" s="237" t="s">
        <v>21</v>
      </c>
      <c r="E60" s="237" t="s">
        <v>5815</v>
      </c>
      <c r="F60" s="237" t="s">
        <v>5816</v>
      </c>
      <c r="G60" s="237" t="s">
        <v>21</v>
      </c>
      <c r="H60" s="237" t="s">
        <v>5817</v>
      </c>
      <c r="I60" s="237" t="s">
        <v>5818</v>
      </c>
      <c r="J60" s="237" t="s">
        <v>5819</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5820</v>
      </c>
      <c r="B61" s="237" t="s">
        <v>5821</v>
      </c>
      <c r="C61" s="237" t="s">
        <v>5822</v>
      </c>
      <c r="D61" s="237" t="s">
        <v>21</v>
      </c>
      <c r="E61" s="237" t="s">
        <v>21</v>
      </c>
      <c r="F61" s="237" t="s">
        <v>21</v>
      </c>
      <c r="G61" s="237" t="s">
        <v>5823</v>
      </c>
      <c r="H61" s="237" t="s">
        <v>5824</v>
      </c>
      <c r="I61" s="237" t="s">
        <v>5825</v>
      </c>
      <c r="J61" s="237" t="s">
        <v>5826</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5827</v>
      </c>
      <c r="B62" s="237" t="s">
        <v>5828</v>
      </c>
      <c r="C62" s="237" t="s">
        <v>5829</v>
      </c>
      <c r="D62" s="237" t="s">
        <v>5830</v>
      </c>
      <c r="E62" s="237" t="s">
        <v>21</v>
      </c>
      <c r="F62" s="237" t="s">
        <v>21</v>
      </c>
      <c r="G62" s="237" t="s">
        <v>21</v>
      </c>
      <c r="H62" s="237" t="s">
        <v>5831</v>
      </c>
      <c r="I62" s="237" t="s">
        <v>5832</v>
      </c>
      <c r="J62" s="237" t="s">
        <v>5833</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2819</v>
      </c>
      <c r="B63" s="236" t="s">
        <v>5834</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5835</v>
      </c>
      <c r="B64" s="237" t="s">
        <v>5836</v>
      </c>
      <c r="C64" s="237" t="s">
        <v>5837</v>
      </c>
      <c r="D64" s="237" t="s">
        <v>5838</v>
      </c>
      <c r="E64" s="237" t="s">
        <v>21</v>
      </c>
      <c r="F64" s="237" t="s">
        <v>21</v>
      </c>
      <c r="G64" s="237" t="s">
        <v>5839</v>
      </c>
      <c r="H64" s="237" t="s">
        <v>5840</v>
      </c>
      <c r="I64" s="237" t="s">
        <v>5841</v>
      </c>
      <c r="J64" s="237" t="s">
        <v>5842</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5843</v>
      </c>
      <c r="B65" s="237" t="s">
        <v>5844</v>
      </c>
      <c r="C65" s="237" t="s">
        <v>5845</v>
      </c>
      <c r="D65" s="237" t="s">
        <v>5846</v>
      </c>
      <c r="E65" s="237" t="s">
        <v>21</v>
      </c>
      <c r="F65" s="237" t="s">
        <v>21</v>
      </c>
      <c r="G65" s="237" t="s">
        <v>21</v>
      </c>
      <c r="H65" s="237" t="s">
        <v>5847</v>
      </c>
      <c r="I65" s="237" t="s">
        <v>5848</v>
      </c>
      <c r="J65" s="237" t="s">
        <v>5849</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5850</v>
      </c>
      <c r="B66" s="237" t="s">
        <v>5851</v>
      </c>
      <c r="C66" s="237" t="s">
        <v>5852</v>
      </c>
      <c r="D66" s="237" t="s">
        <v>5853</v>
      </c>
      <c r="E66" s="237" t="s">
        <v>21</v>
      </c>
      <c r="F66" s="237" t="s">
        <v>21</v>
      </c>
      <c r="G66" s="237" t="s">
        <v>21</v>
      </c>
      <c r="H66" s="237" t="s">
        <v>5854</v>
      </c>
      <c r="I66" s="237" t="s">
        <v>5855</v>
      </c>
      <c r="J66" s="237" t="s">
        <v>5856</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5857</v>
      </c>
      <c r="B67" s="237" t="s">
        <v>5858</v>
      </c>
      <c r="C67" s="237" t="s">
        <v>5859</v>
      </c>
      <c r="D67" s="237" t="s">
        <v>5860</v>
      </c>
      <c r="E67" s="237" t="s">
        <v>21</v>
      </c>
      <c r="F67" s="237" t="s">
        <v>21</v>
      </c>
      <c r="G67" s="237" t="s">
        <v>21</v>
      </c>
      <c r="H67" s="237" t="s">
        <v>5861</v>
      </c>
      <c r="I67" s="237" t="s">
        <v>21</v>
      </c>
      <c r="J67" s="237" t="s">
        <v>5862</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5863</v>
      </c>
      <c r="B68" s="237" t="s">
        <v>5864</v>
      </c>
      <c r="C68" s="237" t="s">
        <v>5865</v>
      </c>
      <c r="D68" s="237" t="s">
        <v>21</v>
      </c>
      <c r="E68" s="237" t="s">
        <v>21</v>
      </c>
      <c r="F68" s="237" t="s">
        <v>21</v>
      </c>
      <c r="G68" s="237" t="s">
        <v>21</v>
      </c>
      <c r="H68" s="237" t="s">
        <v>5866</v>
      </c>
      <c r="I68" s="237" t="s">
        <v>21</v>
      </c>
      <c r="J68" s="237" t="s">
        <v>5867</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2823</v>
      </c>
      <c r="B69" s="236" t="s">
        <v>5868</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5869</v>
      </c>
      <c r="B70" s="237" t="s">
        <v>5870</v>
      </c>
      <c r="C70" s="237" t="s">
        <v>5871</v>
      </c>
      <c r="D70" s="237" t="s">
        <v>21</v>
      </c>
      <c r="E70" s="237" t="s">
        <v>21</v>
      </c>
      <c r="F70" s="237" t="s">
        <v>21</v>
      </c>
      <c r="G70" s="237" t="s">
        <v>5872</v>
      </c>
      <c r="H70" s="237" t="s">
        <v>5873</v>
      </c>
      <c r="I70" s="237" t="s">
        <v>21</v>
      </c>
      <c r="J70" s="237" t="s">
        <v>5874</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5875</v>
      </c>
      <c r="B71" s="237" t="s">
        <v>5876</v>
      </c>
      <c r="C71" s="237" t="s">
        <v>5877</v>
      </c>
      <c r="D71" s="237" t="s">
        <v>21</v>
      </c>
      <c r="E71" s="237" t="s">
        <v>21</v>
      </c>
      <c r="F71" s="237" t="s">
        <v>21</v>
      </c>
      <c r="G71" s="237" t="s">
        <v>21</v>
      </c>
      <c r="H71" s="237" t="s">
        <v>5878</v>
      </c>
      <c r="I71" s="237" t="s">
        <v>21</v>
      </c>
      <c r="J71" s="237" t="s">
        <v>5879</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5880</v>
      </c>
      <c r="B72" s="237" t="s">
        <v>5881</v>
      </c>
      <c r="C72" s="237" t="s">
        <v>5882</v>
      </c>
      <c r="D72" s="237" t="s">
        <v>5883</v>
      </c>
      <c r="E72" s="237" t="s">
        <v>5884</v>
      </c>
      <c r="F72" s="237" t="s">
        <v>21</v>
      </c>
      <c r="G72" s="237" t="s">
        <v>21</v>
      </c>
      <c r="H72" s="237" t="s">
        <v>5885</v>
      </c>
      <c r="I72" s="237" t="s">
        <v>21</v>
      </c>
      <c r="J72" s="237" t="s">
        <v>5886</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5887</v>
      </c>
      <c r="B73" s="237" t="s">
        <v>5888</v>
      </c>
      <c r="C73" s="237" t="s">
        <v>5889</v>
      </c>
      <c r="D73" s="237" t="s">
        <v>5890</v>
      </c>
      <c r="E73" s="237" t="s">
        <v>5884</v>
      </c>
      <c r="F73" s="237" t="s">
        <v>21</v>
      </c>
      <c r="G73" s="237" t="s">
        <v>5891</v>
      </c>
      <c r="H73" s="237" t="s">
        <v>5892</v>
      </c>
      <c r="I73" s="237" t="s">
        <v>21</v>
      </c>
      <c r="J73" s="237" t="s">
        <v>5893</v>
      </c>
      <c r="K73" s="240">
        <f>IF(COUNTIF(L73:AY73,"&lt;&gt;")=0,"",SUMPRODUCT(((Recommendations[ImplStatus]="Implemented")+(Recommendations[ImplStatus]="Compensated"))*ISNUMBER(MATCH(Recommendations[Id],L73:AY73,0)))/COUNTIF(L73:AY73,"&lt;&gt;"))</f>
        <v>0</v>
      </c>
      <c r="L73" s="243" t="s">
        <v>265</v>
      </c>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5894</v>
      </c>
      <c r="B74" s="237" t="s">
        <v>5895</v>
      </c>
      <c r="C74" s="237" t="s">
        <v>5896</v>
      </c>
      <c r="D74" s="237" t="s">
        <v>5890</v>
      </c>
      <c r="E74" s="237" t="s">
        <v>5897</v>
      </c>
      <c r="F74" s="237" t="s">
        <v>21</v>
      </c>
      <c r="G74" s="237" t="s">
        <v>5898</v>
      </c>
      <c r="H74" s="237" t="s">
        <v>5899</v>
      </c>
      <c r="I74" s="237" t="s">
        <v>5900</v>
      </c>
      <c r="J74" s="237" t="s">
        <v>5901</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5902</v>
      </c>
      <c r="B75" s="237" t="s">
        <v>5903</v>
      </c>
      <c r="C75" s="237" t="s">
        <v>5904</v>
      </c>
      <c r="D75" s="237" t="s">
        <v>5905</v>
      </c>
      <c r="E75" s="237" t="s">
        <v>5897</v>
      </c>
      <c r="F75" s="237" t="s">
        <v>5906</v>
      </c>
      <c r="G75" s="237" t="s">
        <v>5907</v>
      </c>
      <c r="H75" s="237" t="s">
        <v>5908</v>
      </c>
      <c r="I75" s="237" t="s">
        <v>5909</v>
      </c>
      <c r="J75" s="237" t="s">
        <v>5910</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5911</v>
      </c>
      <c r="B76" s="237" t="s">
        <v>5912</v>
      </c>
      <c r="C76" s="237" t="s">
        <v>5913</v>
      </c>
      <c r="D76" s="237" t="s">
        <v>5914</v>
      </c>
      <c r="E76" s="237" t="s">
        <v>21</v>
      </c>
      <c r="F76" s="237" t="s">
        <v>21</v>
      </c>
      <c r="G76" s="237" t="s">
        <v>21</v>
      </c>
      <c r="H76" s="237" t="s">
        <v>5915</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5916</v>
      </c>
      <c r="B77" s="237" t="s">
        <v>5917</v>
      </c>
      <c r="C77" s="237" t="s">
        <v>5918</v>
      </c>
      <c r="D77" s="237" t="s">
        <v>21</v>
      </c>
      <c r="E77" s="237" t="s">
        <v>21</v>
      </c>
      <c r="F77" s="237" t="s">
        <v>21</v>
      </c>
      <c r="G77" s="237" t="s">
        <v>5919</v>
      </c>
      <c r="H77" s="237" t="s">
        <v>5920</v>
      </c>
      <c r="I77" s="237" t="s">
        <v>21</v>
      </c>
      <c r="J77" s="237" t="s">
        <v>5921</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5922</v>
      </c>
      <c r="B78" s="237" t="s">
        <v>5923</v>
      </c>
      <c r="C78" s="237" t="s">
        <v>5924</v>
      </c>
      <c r="D78" s="237" t="s">
        <v>21</v>
      </c>
      <c r="E78" s="237" t="s">
        <v>21</v>
      </c>
      <c r="F78" s="237" t="s">
        <v>21</v>
      </c>
      <c r="G78" s="237" t="s">
        <v>5925</v>
      </c>
      <c r="H78" s="237" t="s">
        <v>5926</v>
      </c>
      <c r="I78" s="237" t="s">
        <v>5927</v>
      </c>
      <c r="J78" s="237" t="s">
        <v>5928</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5929</v>
      </c>
      <c r="B79" s="235" t="s">
        <v>5930</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2857</v>
      </c>
      <c r="B80" s="236" t="s">
        <v>5931</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5932</v>
      </c>
      <c r="B81" s="237" t="s">
        <v>5933</v>
      </c>
      <c r="C81" s="237" t="s">
        <v>5934</v>
      </c>
      <c r="D81" s="237" t="s">
        <v>5729</v>
      </c>
      <c r="E81" s="237" t="s">
        <v>5935</v>
      </c>
      <c r="F81" s="237" t="s">
        <v>21</v>
      </c>
      <c r="G81" s="237" t="s">
        <v>21</v>
      </c>
      <c r="H81" s="237" t="s">
        <v>5936</v>
      </c>
      <c r="I81" s="237" t="s">
        <v>21</v>
      </c>
      <c r="J81" s="237" t="s">
        <v>5937</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5938</v>
      </c>
      <c r="B82" s="237" t="s">
        <v>5939</v>
      </c>
      <c r="C82" s="237" t="s">
        <v>5520</v>
      </c>
      <c r="D82" s="237" t="s">
        <v>5521</v>
      </c>
      <c r="E82" s="237" t="s">
        <v>21</v>
      </c>
      <c r="F82" s="237" t="s">
        <v>5523</v>
      </c>
      <c r="G82" s="237" t="s">
        <v>21</v>
      </c>
      <c r="H82" s="237" t="s">
        <v>5940</v>
      </c>
      <c r="I82" s="237" t="s">
        <v>21</v>
      </c>
      <c r="J82" s="237" t="s">
        <v>5941</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2862</v>
      </c>
      <c r="B83" s="236" t="s">
        <v>5942</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5943</v>
      </c>
      <c r="B84" s="237" t="s">
        <v>5944</v>
      </c>
      <c r="C84" s="237" t="s">
        <v>5945</v>
      </c>
      <c r="D84" s="237" t="s">
        <v>5946</v>
      </c>
      <c r="E84" s="237" t="s">
        <v>21</v>
      </c>
      <c r="F84" s="237" t="s">
        <v>5947</v>
      </c>
      <c r="G84" s="237" t="s">
        <v>5948</v>
      </c>
      <c r="H84" s="237" t="s">
        <v>5949</v>
      </c>
      <c r="I84" s="237" t="s">
        <v>5950</v>
      </c>
      <c r="J84" s="237" t="s">
        <v>5951</v>
      </c>
      <c r="K84" s="240">
        <f>IF(COUNTIF(L84:AY84,"&lt;&gt;")=0,"",SUMPRODUCT(((Recommendations[ImplStatus]="Implemented")+(Recommendations[ImplStatus]="Compensated"))*ISNUMBER(MATCH(Recommendations[Id],L84:AY84,0)))/COUNTIF(L84:AY84,"&lt;&gt;"))</f>
        <v>0</v>
      </c>
      <c r="L84" s="243" t="s">
        <v>14</v>
      </c>
      <c r="M84" s="243" t="s">
        <v>85</v>
      </c>
      <c r="N84" s="243" t="s">
        <v>270</v>
      </c>
      <c r="O84" s="243" t="s">
        <v>351</v>
      </c>
      <c r="P84" s="243" t="s">
        <v>576</v>
      </c>
      <c r="Q84" s="243" t="s">
        <v>641</v>
      </c>
      <c r="R84" s="243" t="s">
        <v>675</v>
      </c>
      <c r="S84" s="243" t="s">
        <v>786</v>
      </c>
      <c r="T84" s="243" t="s">
        <v>811</v>
      </c>
      <c r="U84" s="243" t="s">
        <v>857</v>
      </c>
      <c r="V84" s="243" t="s">
        <v>1080</v>
      </c>
      <c r="W84" s="243" t="s">
        <v>1343</v>
      </c>
      <c r="X84" s="243" t="s">
        <v>1414</v>
      </c>
      <c r="Y84" s="243" t="s">
        <v>1629</v>
      </c>
      <c r="Z84" s="243" t="s">
        <v>1739</v>
      </c>
      <c r="AA84" s="243" t="s">
        <v>1744</v>
      </c>
      <c r="AB84" s="243" t="s">
        <v>1749</v>
      </c>
      <c r="AC84" s="243" t="s">
        <v>1759</v>
      </c>
      <c r="AD84" s="243" t="s">
        <v>2088</v>
      </c>
      <c r="AE84" s="243" t="s">
        <v>2093</v>
      </c>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5952</v>
      </c>
      <c r="B85" s="237" t="s">
        <v>5953</v>
      </c>
      <c r="C85" s="237" t="s">
        <v>5954</v>
      </c>
      <c r="D85" s="237" t="s">
        <v>5955</v>
      </c>
      <c r="E85" s="237" t="s">
        <v>21</v>
      </c>
      <c r="F85" s="237" t="s">
        <v>21</v>
      </c>
      <c r="G85" s="237" t="s">
        <v>21</v>
      </c>
      <c r="H85" s="237" t="s">
        <v>5956</v>
      </c>
      <c r="I85" s="237" t="s">
        <v>5957</v>
      </c>
      <c r="J85" s="237" t="s">
        <v>5958</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5959</v>
      </c>
      <c r="B86" s="237" t="s">
        <v>5960</v>
      </c>
      <c r="C86" s="237" t="s">
        <v>5961</v>
      </c>
      <c r="D86" s="237" t="s">
        <v>5962</v>
      </c>
      <c r="E86" s="237" t="s">
        <v>21</v>
      </c>
      <c r="F86" s="237" t="s">
        <v>21</v>
      </c>
      <c r="G86" s="237" t="s">
        <v>5963</v>
      </c>
      <c r="H86" s="237" t="s">
        <v>5964</v>
      </c>
      <c r="I86" s="237" t="s">
        <v>21</v>
      </c>
      <c r="J86" s="237" t="s">
        <v>5965</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5966</v>
      </c>
      <c r="B87" s="237" t="s">
        <v>5967</v>
      </c>
      <c r="C87" s="237" t="s">
        <v>5968</v>
      </c>
      <c r="D87" s="237" t="s">
        <v>5969</v>
      </c>
      <c r="E87" s="237" t="s">
        <v>21</v>
      </c>
      <c r="F87" s="237" t="s">
        <v>5970</v>
      </c>
      <c r="G87" s="237" t="s">
        <v>21</v>
      </c>
      <c r="H87" s="237" t="s">
        <v>5971</v>
      </c>
      <c r="I87" s="237" t="s">
        <v>5972</v>
      </c>
      <c r="J87" s="237" t="s">
        <v>5973</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5974</v>
      </c>
      <c r="B88" s="235" t="s">
        <v>5975</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2909</v>
      </c>
      <c r="B89" s="236" t="s">
        <v>5976</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5977</v>
      </c>
      <c r="B90" s="237" t="s">
        <v>5978</v>
      </c>
      <c r="C90" s="237" t="s">
        <v>5979</v>
      </c>
      <c r="D90" s="237" t="s">
        <v>5729</v>
      </c>
      <c r="E90" s="237" t="s">
        <v>5515</v>
      </c>
      <c r="F90" s="237" t="s">
        <v>21</v>
      </c>
      <c r="G90" s="237" t="s">
        <v>21</v>
      </c>
      <c r="H90" s="237" t="s">
        <v>5980</v>
      </c>
      <c r="I90" s="237" t="s">
        <v>21</v>
      </c>
      <c r="J90" s="237" t="s">
        <v>5981</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5982</v>
      </c>
      <c r="B91" s="237" t="s">
        <v>5983</v>
      </c>
      <c r="C91" s="237" t="s">
        <v>5984</v>
      </c>
      <c r="D91" s="237" t="s">
        <v>5521</v>
      </c>
      <c r="E91" s="237" t="s">
        <v>21</v>
      </c>
      <c r="F91" s="237" t="s">
        <v>5523</v>
      </c>
      <c r="G91" s="237" t="s">
        <v>21</v>
      </c>
      <c r="H91" s="237" t="s">
        <v>5985</v>
      </c>
      <c r="I91" s="237" t="s">
        <v>21</v>
      </c>
      <c r="J91" s="237" t="s">
        <v>5986</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2913</v>
      </c>
      <c r="B92" s="236" t="s">
        <v>5987</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5988</v>
      </c>
      <c r="B93" s="237" t="s">
        <v>5989</v>
      </c>
      <c r="C93" s="237" t="s">
        <v>5990</v>
      </c>
      <c r="D93" s="237" t="s">
        <v>5991</v>
      </c>
      <c r="E93" s="237" t="s">
        <v>5992</v>
      </c>
      <c r="F93" s="237" t="s">
        <v>21</v>
      </c>
      <c r="G93" s="237" t="s">
        <v>21</v>
      </c>
      <c r="H93" s="237" t="s">
        <v>5993</v>
      </c>
      <c r="I93" s="237" t="s">
        <v>21</v>
      </c>
      <c r="J93" s="237" t="s">
        <v>5994</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5995</v>
      </c>
      <c r="B94" s="237" t="s">
        <v>5996</v>
      </c>
      <c r="C94" s="237" t="s">
        <v>5997</v>
      </c>
      <c r="D94" s="237" t="s">
        <v>5998</v>
      </c>
      <c r="E94" s="237" t="s">
        <v>21</v>
      </c>
      <c r="F94" s="237" t="s">
        <v>5999</v>
      </c>
      <c r="G94" s="237" t="s">
        <v>21</v>
      </c>
      <c r="H94" s="237" t="s">
        <v>6000</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6001</v>
      </c>
      <c r="B95" s="237" t="s">
        <v>6002</v>
      </c>
      <c r="C95" s="237" t="s">
        <v>6003</v>
      </c>
      <c r="D95" s="237" t="s">
        <v>6004</v>
      </c>
      <c r="E95" s="237" t="s">
        <v>21</v>
      </c>
      <c r="F95" s="237" t="s">
        <v>21</v>
      </c>
      <c r="G95" s="237" t="s">
        <v>21</v>
      </c>
      <c r="H95" s="237" t="s">
        <v>6005</v>
      </c>
      <c r="I95" s="237" t="s">
        <v>6006</v>
      </c>
      <c r="J95" s="237" t="s">
        <v>6007</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6008</v>
      </c>
      <c r="B96" s="237" t="s">
        <v>6009</v>
      </c>
      <c r="C96" s="237" t="s">
        <v>6010</v>
      </c>
      <c r="D96" s="237" t="s">
        <v>21</v>
      </c>
      <c r="E96" s="237" t="s">
        <v>21</v>
      </c>
      <c r="F96" s="237" t="s">
        <v>21</v>
      </c>
      <c r="G96" s="237" t="s">
        <v>21</v>
      </c>
      <c r="H96" s="237" t="s">
        <v>6011</v>
      </c>
      <c r="I96" s="237" t="s">
        <v>5957</v>
      </c>
      <c r="J96" s="237" t="s">
        <v>6012</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2917</v>
      </c>
      <c r="B97" s="236" t="s">
        <v>6013</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6014</v>
      </c>
      <c r="B98" s="237" t="s">
        <v>6015</v>
      </c>
      <c r="C98" s="237" t="s">
        <v>6016</v>
      </c>
      <c r="D98" s="237" t="s">
        <v>6017</v>
      </c>
      <c r="E98" s="237" t="s">
        <v>21</v>
      </c>
      <c r="F98" s="237" t="s">
        <v>21</v>
      </c>
      <c r="G98" s="237" t="s">
        <v>21</v>
      </c>
      <c r="H98" s="237" t="s">
        <v>6018</v>
      </c>
      <c r="I98" s="237" t="s">
        <v>21</v>
      </c>
      <c r="J98" s="237" t="s">
        <v>6019</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6020</v>
      </c>
      <c r="B99" s="237" t="s">
        <v>6021</v>
      </c>
      <c r="C99" s="237" t="s">
        <v>6022</v>
      </c>
      <c r="D99" s="237" t="s">
        <v>6023</v>
      </c>
      <c r="E99" s="237" t="s">
        <v>6024</v>
      </c>
      <c r="F99" s="237" t="s">
        <v>21</v>
      </c>
      <c r="G99" s="237" t="s">
        <v>21</v>
      </c>
      <c r="H99" s="237" t="s">
        <v>6025</v>
      </c>
      <c r="I99" s="237" t="s">
        <v>21</v>
      </c>
      <c r="J99" s="237" t="s">
        <v>6026</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6027</v>
      </c>
      <c r="B100" s="237" t="s">
        <v>6028</v>
      </c>
      <c r="C100" s="237" t="s">
        <v>6029</v>
      </c>
      <c r="D100" s="237" t="s">
        <v>21</v>
      </c>
      <c r="E100" s="237" t="s">
        <v>21</v>
      </c>
      <c r="F100" s="237" t="s">
        <v>21</v>
      </c>
      <c r="G100" s="237" t="s">
        <v>21</v>
      </c>
      <c r="H100" s="237" t="s">
        <v>6030</v>
      </c>
      <c r="I100" s="237" t="s">
        <v>6031</v>
      </c>
      <c r="J100" s="237" t="s">
        <v>6032</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6033</v>
      </c>
      <c r="B101" s="237" t="s">
        <v>6034</v>
      </c>
      <c r="C101" s="237" t="s">
        <v>6035</v>
      </c>
      <c r="D101" s="237" t="s">
        <v>21</v>
      </c>
      <c r="E101" s="237" t="s">
        <v>21</v>
      </c>
      <c r="F101" s="237" t="s">
        <v>21</v>
      </c>
      <c r="G101" s="237" t="s">
        <v>21</v>
      </c>
      <c r="H101" s="237" t="s">
        <v>6036</v>
      </c>
      <c r="I101" s="237" t="s">
        <v>5957</v>
      </c>
      <c r="J101" s="237" t="s">
        <v>6037</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6038</v>
      </c>
      <c r="B102" s="237" t="s">
        <v>6039</v>
      </c>
      <c r="C102" s="237" t="s">
        <v>6040</v>
      </c>
      <c r="D102" s="237" t="s">
        <v>6041</v>
      </c>
      <c r="E102" s="237" t="s">
        <v>21</v>
      </c>
      <c r="F102" s="237" t="s">
        <v>21</v>
      </c>
      <c r="G102" s="237" t="s">
        <v>21</v>
      </c>
      <c r="H102" s="237" t="s">
        <v>6042</v>
      </c>
      <c r="I102" s="237" t="s">
        <v>21</v>
      </c>
      <c r="J102" s="237" t="s">
        <v>6043</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6044</v>
      </c>
      <c r="B103" s="237" t="s">
        <v>6045</v>
      </c>
      <c r="C103" s="237" t="s">
        <v>6046</v>
      </c>
      <c r="D103" s="237" t="s">
        <v>6041</v>
      </c>
      <c r="E103" s="237" t="s">
        <v>21</v>
      </c>
      <c r="F103" s="237" t="s">
        <v>6047</v>
      </c>
      <c r="G103" s="237" t="s">
        <v>21</v>
      </c>
      <c r="H103" s="237" t="s">
        <v>6048</v>
      </c>
      <c r="I103" s="237" t="s">
        <v>6049</v>
      </c>
      <c r="J103" s="237" t="s">
        <v>6050</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2921</v>
      </c>
      <c r="B104" s="236" t="s">
        <v>6051</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6052</v>
      </c>
      <c r="B105" s="237" t="s">
        <v>6053</v>
      </c>
      <c r="C105" s="237" t="s">
        <v>6054</v>
      </c>
      <c r="D105" s="237" t="s">
        <v>6055</v>
      </c>
      <c r="E105" s="237" t="s">
        <v>6056</v>
      </c>
      <c r="F105" s="237" t="s">
        <v>21</v>
      </c>
      <c r="G105" s="237" t="s">
        <v>21</v>
      </c>
      <c r="H105" s="237" t="s">
        <v>6057</v>
      </c>
      <c r="I105" s="237" t="s">
        <v>6058</v>
      </c>
      <c r="J105" s="237" t="s">
        <v>6059</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6060</v>
      </c>
      <c r="B106" s="235" t="s">
        <v>6061</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2935</v>
      </c>
      <c r="B107" s="236" t="s">
        <v>6062</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6063</v>
      </c>
      <c r="B108" s="237" t="s">
        <v>6064</v>
      </c>
      <c r="C108" s="237" t="s">
        <v>6065</v>
      </c>
      <c r="D108" s="237" t="s">
        <v>5729</v>
      </c>
      <c r="E108" s="237" t="s">
        <v>5515</v>
      </c>
      <c r="F108" s="237" t="s">
        <v>21</v>
      </c>
      <c r="G108" s="237" t="s">
        <v>21</v>
      </c>
      <c r="H108" s="237" t="s">
        <v>6066</v>
      </c>
      <c r="I108" s="237" t="s">
        <v>21</v>
      </c>
      <c r="J108" s="237" t="s">
        <v>6067</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6068</v>
      </c>
      <c r="B109" s="237" t="s">
        <v>6069</v>
      </c>
      <c r="C109" s="237" t="s">
        <v>6070</v>
      </c>
      <c r="D109" s="237" t="s">
        <v>5521</v>
      </c>
      <c r="E109" s="237" t="s">
        <v>21</v>
      </c>
      <c r="F109" s="237" t="s">
        <v>5523</v>
      </c>
      <c r="G109" s="237" t="s">
        <v>21</v>
      </c>
      <c r="H109" s="237" t="s">
        <v>6071</v>
      </c>
      <c r="I109" s="237" t="s">
        <v>21</v>
      </c>
      <c r="J109" s="237" t="s">
        <v>6072</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2939</v>
      </c>
      <c r="B110" s="236" t="s">
        <v>6073</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6074</v>
      </c>
      <c r="B111" s="237" t="s">
        <v>6075</v>
      </c>
      <c r="C111" s="237" t="s">
        <v>6076</v>
      </c>
      <c r="D111" s="237" t="s">
        <v>6077</v>
      </c>
      <c r="E111" s="237" t="s">
        <v>21</v>
      </c>
      <c r="F111" s="237" t="s">
        <v>6078</v>
      </c>
      <c r="G111" s="237" t="s">
        <v>21</v>
      </c>
      <c r="H111" s="237" t="s">
        <v>6079</v>
      </c>
      <c r="I111" s="237" t="s">
        <v>6080</v>
      </c>
      <c r="J111" s="237" t="s">
        <v>6081</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6082</v>
      </c>
      <c r="B112" s="237" t="s">
        <v>6083</v>
      </c>
      <c r="C112" s="237" t="s">
        <v>6084</v>
      </c>
      <c r="D112" s="237" t="s">
        <v>6085</v>
      </c>
      <c r="E112" s="237" t="s">
        <v>21</v>
      </c>
      <c r="F112" s="237" t="s">
        <v>21</v>
      </c>
      <c r="G112" s="237" t="s">
        <v>21</v>
      </c>
      <c r="H112" s="237" t="s">
        <v>6086</v>
      </c>
      <c r="I112" s="237" t="s">
        <v>21</v>
      </c>
      <c r="J112" s="237" t="s">
        <v>6087</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6088</v>
      </c>
      <c r="B113" s="237" t="s">
        <v>6089</v>
      </c>
      <c r="C113" s="237" t="s">
        <v>6090</v>
      </c>
      <c r="D113" s="237" t="s">
        <v>6091</v>
      </c>
      <c r="E113" s="237" t="s">
        <v>21</v>
      </c>
      <c r="F113" s="237" t="s">
        <v>21</v>
      </c>
      <c r="G113" s="237" t="s">
        <v>21</v>
      </c>
      <c r="H113" s="237" t="s">
        <v>6092</v>
      </c>
      <c r="I113" s="237" t="s">
        <v>6093</v>
      </c>
      <c r="J113" s="237" t="s">
        <v>6094</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6095</v>
      </c>
      <c r="B114" s="237" t="s">
        <v>6096</v>
      </c>
      <c r="C114" s="237" t="s">
        <v>6097</v>
      </c>
      <c r="D114" s="237" t="s">
        <v>6098</v>
      </c>
      <c r="E114" s="237" t="s">
        <v>21</v>
      </c>
      <c r="F114" s="237" t="s">
        <v>21</v>
      </c>
      <c r="G114" s="237" t="s">
        <v>6099</v>
      </c>
      <c r="H114" s="237" t="s">
        <v>6100</v>
      </c>
      <c r="I114" s="237" t="s">
        <v>6101</v>
      </c>
      <c r="J114" s="237" t="s">
        <v>6102</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6103</v>
      </c>
      <c r="B115" s="237" t="s">
        <v>6104</v>
      </c>
      <c r="C115" s="237" t="s">
        <v>6105</v>
      </c>
      <c r="D115" s="237" t="s">
        <v>6106</v>
      </c>
      <c r="E115" s="237" t="s">
        <v>21</v>
      </c>
      <c r="F115" s="237" t="s">
        <v>6107</v>
      </c>
      <c r="G115" s="237" t="s">
        <v>21</v>
      </c>
      <c r="H115" s="237" t="s">
        <v>6108</v>
      </c>
      <c r="I115" s="237" t="s">
        <v>6108</v>
      </c>
      <c r="J115" s="237" t="s">
        <v>6109</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2943</v>
      </c>
      <c r="B116" s="236" t="s">
        <v>6110</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6111</v>
      </c>
      <c r="B117" s="237" t="s">
        <v>6112</v>
      </c>
      <c r="C117" s="237" t="s">
        <v>6113</v>
      </c>
      <c r="D117" s="237" t="s">
        <v>6114</v>
      </c>
      <c r="E117" s="237" t="s">
        <v>21</v>
      </c>
      <c r="F117" s="237" t="s">
        <v>6115</v>
      </c>
      <c r="G117" s="237" t="s">
        <v>6116</v>
      </c>
      <c r="H117" s="237" t="s">
        <v>6117</v>
      </c>
      <c r="I117" s="237" t="s">
        <v>6118</v>
      </c>
      <c r="J117" s="237" t="s">
        <v>6119</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6120</v>
      </c>
      <c r="B118" s="237" t="s">
        <v>6121</v>
      </c>
      <c r="C118" s="237" t="s">
        <v>6122</v>
      </c>
      <c r="D118" s="237" t="s">
        <v>6123</v>
      </c>
      <c r="E118" s="237" t="s">
        <v>21</v>
      </c>
      <c r="F118" s="237" t="s">
        <v>21</v>
      </c>
      <c r="G118" s="237" t="s">
        <v>21</v>
      </c>
      <c r="H118" s="237" t="s">
        <v>6124</v>
      </c>
      <c r="I118" s="237" t="s">
        <v>5957</v>
      </c>
      <c r="J118" s="237" t="s">
        <v>6125</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6126</v>
      </c>
      <c r="B119" s="237" t="s">
        <v>6127</v>
      </c>
      <c r="C119" s="237" t="s">
        <v>6128</v>
      </c>
      <c r="D119" s="237" t="s">
        <v>6129</v>
      </c>
      <c r="E119" s="237" t="s">
        <v>21</v>
      </c>
      <c r="F119" s="237" t="s">
        <v>6130</v>
      </c>
      <c r="G119" s="237" t="s">
        <v>21</v>
      </c>
      <c r="H119" s="237" t="s">
        <v>6131</v>
      </c>
      <c r="I119" s="237" t="s">
        <v>6132</v>
      </c>
      <c r="J119" s="237" t="s">
        <v>6133</v>
      </c>
      <c r="K119" s="240">
        <f>IF(COUNTIF(L119:AY119,"&lt;&gt;")=0,"",SUMPRODUCT(((Recommendations[ImplStatus]="Implemented")+(Recommendations[ImplStatus]="Compensated"))*ISNUMBER(MATCH(Recommendations[Id],L119:AY119,0)))/COUNTIF(L119:AY119,"&lt;&gt;"))</f>
        <v>0</v>
      </c>
      <c r="L119" s="243" t="s">
        <v>571</v>
      </c>
      <c r="M119" s="243" t="s">
        <v>934</v>
      </c>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2947</v>
      </c>
      <c r="B120" s="236" t="s">
        <v>6134</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6135</v>
      </c>
      <c r="B121" s="237" t="s">
        <v>6136</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6137</v>
      </c>
      <c r="B122" s="237" t="s">
        <v>6138</v>
      </c>
      <c r="C122" s="237" t="s">
        <v>6139</v>
      </c>
      <c r="D122" s="237" t="s">
        <v>6140</v>
      </c>
      <c r="E122" s="237" t="s">
        <v>21</v>
      </c>
      <c r="F122" s="237" t="s">
        <v>6141</v>
      </c>
      <c r="G122" s="237" t="s">
        <v>21</v>
      </c>
      <c r="H122" s="237" t="s">
        <v>6142</v>
      </c>
      <c r="I122" s="237" t="s">
        <v>6143</v>
      </c>
      <c r="J122" s="237" t="s">
        <v>6144</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6145</v>
      </c>
      <c r="B123" s="237" t="s">
        <v>6146</v>
      </c>
      <c r="C123" s="237" t="s">
        <v>6147</v>
      </c>
      <c r="D123" s="237" t="s">
        <v>6148</v>
      </c>
      <c r="E123" s="237" t="s">
        <v>21</v>
      </c>
      <c r="F123" s="237" t="s">
        <v>6149</v>
      </c>
      <c r="G123" s="237" t="s">
        <v>21</v>
      </c>
      <c r="H123" s="237" t="s">
        <v>6150</v>
      </c>
      <c r="I123" s="237" t="s">
        <v>21</v>
      </c>
      <c r="J123" s="237" t="s">
        <v>6151</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2951</v>
      </c>
      <c r="B124" s="236" t="s">
        <v>6152</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6153</v>
      </c>
      <c r="B125" s="237" t="s">
        <v>6154</v>
      </c>
      <c r="C125" s="237" t="s">
        <v>6155</v>
      </c>
      <c r="D125" s="237" t="s">
        <v>6156</v>
      </c>
      <c r="E125" s="237" t="s">
        <v>21</v>
      </c>
      <c r="F125" s="237" t="s">
        <v>21</v>
      </c>
      <c r="G125" s="237" t="s">
        <v>21</v>
      </c>
      <c r="H125" s="237" t="s">
        <v>6157</v>
      </c>
      <c r="I125" s="237" t="s">
        <v>21</v>
      </c>
      <c r="J125" s="237" t="s">
        <v>6158</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6159</v>
      </c>
      <c r="B126" s="237" t="s">
        <v>6160</v>
      </c>
      <c r="C126" s="237" t="s">
        <v>6161</v>
      </c>
      <c r="D126" s="237" t="s">
        <v>6162</v>
      </c>
      <c r="E126" s="237" t="s">
        <v>21</v>
      </c>
      <c r="F126" s="237" t="s">
        <v>6163</v>
      </c>
      <c r="G126" s="237" t="s">
        <v>21</v>
      </c>
      <c r="H126" s="237" t="s">
        <v>6164</v>
      </c>
      <c r="I126" s="237" t="s">
        <v>6165</v>
      </c>
      <c r="J126" s="237" t="s">
        <v>6166</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6167</v>
      </c>
      <c r="B127" s="237" t="s">
        <v>6168</v>
      </c>
      <c r="C127" s="237" t="s">
        <v>6169</v>
      </c>
      <c r="D127" s="237" t="s">
        <v>6170</v>
      </c>
      <c r="E127" s="237" t="s">
        <v>6171</v>
      </c>
      <c r="F127" s="237" t="s">
        <v>21</v>
      </c>
      <c r="G127" s="237" t="s">
        <v>21</v>
      </c>
      <c r="H127" s="237" t="s">
        <v>6172</v>
      </c>
      <c r="I127" s="237" t="s">
        <v>21</v>
      </c>
      <c r="J127" s="237" t="s">
        <v>6173</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6174</v>
      </c>
      <c r="B128" s="237" t="s">
        <v>6175</v>
      </c>
      <c r="C128" s="237" t="s">
        <v>6176</v>
      </c>
      <c r="D128" s="237" t="s">
        <v>21</v>
      </c>
      <c r="E128" s="237" t="s">
        <v>21</v>
      </c>
      <c r="F128" s="237" t="s">
        <v>21</v>
      </c>
      <c r="G128" s="237" t="s">
        <v>21</v>
      </c>
      <c r="H128" s="237" t="s">
        <v>6177</v>
      </c>
      <c r="I128" s="237" t="s">
        <v>6178</v>
      </c>
      <c r="J128" s="237" t="s">
        <v>6179</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6180</v>
      </c>
      <c r="B129" s="237" t="s">
        <v>6181</v>
      </c>
      <c r="C129" s="237" t="s">
        <v>6182</v>
      </c>
      <c r="D129" s="237" t="s">
        <v>21</v>
      </c>
      <c r="E129" s="237" t="s">
        <v>6183</v>
      </c>
      <c r="F129" s="237" t="s">
        <v>21</v>
      </c>
      <c r="G129" s="237" t="s">
        <v>21</v>
      </c>
      <c r="H129" s="237" t="s">
        <v>6184</v>
      </c>
      <c r="I129" s="237" t="s">
        <v>21</v>
      </c>
      <c r="J129" s="237" t="s">
        <v>6185</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6186</v>
      </c>
      <c r="B130" s="237" t="s">
        <v>6187</v>
      </c>
      <c r="C130" s="237" t="s">
        <v>6188</v>
      </c>
      <c r="D130" s="237" t="s">
        <v>21</v>
      </c>
      <c r="E130" s="237" t="s">
        <v>21</v>
      </c>
      <c r="F130" s="237" t="s">
        <v>21</v>
      </c>
      <c r="G130" s="237" t="s">
        <v>21</v>
      </c>
      <c r="H130" s="237" t="s">
        <v>6189</v>
      </c>
      <c r="I130" s="237" t="s">
        <v>21</v>
      </c>
      <c r="J130" s="237" t="s">
        <v>6190</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6191</v>
      </c>
      <c r="B131" s="235" t="s">
        <v>6192</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2969</v>
      </c>
      <c r="B132" s="236" t="s">
        <v>6193</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6194</v>
      </c>
      <c r="B133" s="237" t="s">
        <v>6195</v>
      </c>
      <c r="C133" s="237" t="s">
        <v>6196</v>
      </c>
      <c r="D133" s="237" t="s">
        <v>5729</v>
      </c>
      <c r="E133" s="237" t="s">
        <v>5515</v>
      </c>
      <c r="F133" s="237" t="s">
        <v>21</v>
      </c>
      <c r="G133" s="237" t="s">
        <v>21</v>
      </c>
      <c r="H133" s="237" t="s">
        <v>6197</v>
      </c>
      <c r="I133" s="237" t="s">
        <v>21</v>
      </c>
      <c r="J133" s="237" t="s">
        <v>6198</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6199</v>
      </c>
      <c r="B134" s="237" t="s">
        <v>6200</v>
      </c>
      <c r="C134" s="237" t="s">
        <v>5734</v>
      </c>
      <c r="D134" s="237" t="s">
        <v>5521</v>
      </c>
      <c r="E134" s="237" t="s">
        <v>21</v>
      </c>
      <c r="F134" s="237" t="s">
        <v>5523</v>
      </c>
      <c r="G134" s="237" t="s">
        <v>21</v>
      </c>
      <c r="H134" s="237" t="s">
        <v>6201</v>
      </c>
      <c r="I134" s="237" t="s">
        <v>21</v>
      </c>
      <c r="J134" s="237" t="s">
        <v>6202</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2973</v>
      </c>
      <c r="B135" s="236" t="s">
        <v>6203</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6204</v>
      </c>
      <c r="B136" s="237" t="s">
        <v>6205</v>
      </c>
      <c r="C136" s="237" t="s">
        <v>6206</v>
      </c>
      <c r="D136" s="237" t="s">
        <v>6207</v>
      </c>
      <c r="E136" s="237" t="s">
        <v>6208</v>
      </c>
      <c r="F136" s="237" t="s">
        <v>6209</v>
      </c>
      <c r="G136" s="237" t="s">
        <v>21</v>
      </c>
      <c r="H136" s="237" t="s">
        <v>6210</v>
      </c>
      <c r="I136" s="237" t="s">
        <v>21</v>
      </c>
      <c r="J136" s="237" t="s">
        <v>6211</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6212</v>
      </c>
      <c r="B137" s="237" t="s">
        <v>6213</v>
      </c>
      <c r="C137" s="237" t="s">
        <v>6214</v>
      </c>
      <c r="D137" s="237" t="s">
        <v>6215</v>
      </c>
      <c r="E137" s="237" t="s">
        <v>21</v>
      </c>
      <c r="F137" s="237" t="s">
        <v>21</v>
      </c>
      <c r="G137" s="237" t="s">
        <v>21</v>
      </c>
      <c r="H137" s="237" t="s">
        <v>6216</v>
      </c>
      <c r="I137" s="237" t="s">
        <v>21</v>
      </c>
      <c r="J137" s="237" t="s">
        <v>6217</v>
      </c>
      <c r="K137" s="240">
        <f>IF(COUNTIF(L137:AY137,"&lt;&gt;")=0,"",SUMPRODUCT(((Recommendations[ImplStatus]="Implemented")+(Recommendations[ImplStatus]="Compensated"))*ISNUMBER(MATCH(Recommendations[Id],L137:AY137,0)))/COUNTIF(L137:AY137,"&lt;&gt;"))</f>
        <v>0</v>
      </c>
      <c r="L137" s="243" t="s">
        <v>105</v>
      </c>
      <c r="M137" s="243" t="s">
        <v>250</v>
      </c>
      <c r="N137" s="243" t="s">
        <v>255</v>
      </c>
      <c r="O137" s="243" t="s">
        <v>566</v>
      </c>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6218</v>
      </c>
      <c r="B138" s="237" t="s">
        <v>6219</v>
      </c>
      <c r="C138" s="237" t="s">
        <v>6220</v>
      </c>
      <c r="D138" s="237" t="s">
        <v>21</v>
      </c>
      <c r="E138" s="237" t="s">
        <v>21</v>
      </c>
      <c r="F138" s="237" t="s">
        <v>21</v>
      </c>
      <c r="G138" s="237" t="s">
        <v>21</v>
      </c>
      <c r="H138" s="237" t="s">
        <v>6221</v>
      </c>
      <c r="I138" s="237" t="s">
        <v>21</v>
      </c>
      <c r="J138" s="237" t="s">
        <v>6222</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6223</v>
      </c>
      <c r="B139" s="237" t="s">
        <v>6224</v>
      </c>
      <c r="C139" s="237" t="s">
        <v>6225</v>
      </c>
      <c r="D139" s="237" t="s">
        <v>6226</v>
      </c>
      <c r="E139" s="237" t="s">
        <v>21</v>
      </c>
      <c r="F139" s="237" t="s">
        <v>21</v>
      </c>
      <c r="G139" s="237" t="s">
        <v>21</v>
      </c>
      <c r="H139" s="237" t="s">
        <v>6227</v>
      </c>
      <c r="I139" s="237" t="s">
        <v>6228</v>
      </c>
      <c r="J139" s="237" t="s">
        <v>6229</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6230</v>
      </c>
      <c r="B140" s="237" t="s">
        <v>6231</v>
      </c>
      <c r="C140" s="237" t="s">
        <v>6232</v>
      </c>
      <c r="D140" s="237" t="s">
        <v>6233</v>
      </c>
      <c r="E140" s="237" t="s">
        <v>21</v>
      </c>
      <c r="F140" s="237" t="s">
        <v>21</v>
      </c>
      <c r="G140" s="237" t="s">
        <v>21</v>
      </c>
      <c r="H140" s="237" t="s">
        <v>6234</v>
      </c>
      <c r="I140" s="237" t="s">
        <v>5957</v>
      </c>
      <c r="J140" s="237" t="s">
        <v>6235</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6236</v>
      </c>
      <c r="B141" s="237" t="s">
        <v>6237</v>
      </c>
      <c r="C141" s="237" t="s">
        <v>6238</v>
      </c>
      <c r="D141" s="237" t="s">
        <v>21</v>
      </c>
      <c r="E141" s="237" t="s">
        <v>6239</v>
      </c>
      <c r="F141" s="237" t="s">
        <v>21</v>
      </c>
      <c r="G141" s="237" t="s">
        <v>21</v>
      </c>
      <c r="H141" s="237" t="s">
        <v>6240</v>
      </c>
      <c r="I141" s="237" t="s">
        <v>5957</v>
      </c>
      <c r="J141" s="237" t="s">
        <v>6241</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6242</v>
      </c>
      <c r="B142" s="237" t="s">
        <v>6243</v>
      </c>
      <c r="C142" s="237" t="s">
        <v>6244</v>
      </c>
      <c r="D142" s="237" t="s">
        <v>6245</v>
      </c>
      <c r="E142" s="237" t="s">
        <v>6239</v>
      </c>
      <c r="F142" s="237" t="s">
        <v>21</v>
      </c>
      <c r="G142" s="237" t="s">
        <v>21</v>
      </c>
      <c r="H142" s="237" t="s">
        <v>6246</v>
      </c>
      <c r="I142" s="237" t="s">
        <v>6247</v>
      </c>
      <c r="J142" s="237" t="s">
        <v>6248</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2977</v>
      </c>
      <c r="B143" s="236" t="s">
        <v>6249</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6250</v>
      </c>
      <c r="B144" s="237" t="s">
        <v>6251</v>
      </c>
      <c r="C144" s="237" t="s">
        <v>6252</v>
      </c>
      <c r="D144" s="237" t="s">
        <v>21</v>
      </c>
      <c r="E144" s="237" t="s">
        <v>21</v>
      </c>
      <c r="F144" s="237" t="s">
        <v>21</v>
      </c>
      <c r="G144" s="237" t="s">
        <v>21</v>
      </c>
      <c r="H144" s="237" t="s">
        <v>6253</v>
      </c>
      <c r="I144" s="237" t="s">
        <v>21</v>
      </c>
      <c r="J144" s="237" t="s">
        <v>6254</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6255</v>
      </c>
      <c r="B145" s="237" t="s">
        <v>6256</v>
      </c>
      <c r="C145" s="237" t="s">
        <v>6257</v>
      </c>
      <c r="D145" s="237" t="s">
        <v>21</v>
      </c>
      <c r="E145" s="237" t="s">
        <v>21</v>
      </c>
      <c r="F145" s="237" t="s">
        <v>21</v>
      </c>
      <c r="G145" s="237" t="s">
        <v>21</v>
      </c>
      <c r="H145" s="237" t="s">
        <v>6258</v>
      </c>
      <c r="I145" s="237" t="s">
        <v>21</v>
      </c>
      <c r="J145" s="237" t="s">
        <v>6259</v>
      </c>
      <c r="K145" s="240">
        <f>IF(COUNTIF(L145:AY145,"&lt;&gt;")=0,"",SUMPRODUCT(((Recommendations[ImplStatus]="Implemented")+(Recommendations[ImplStatus]="Compensated"))*ISNUMBER(MATCH(Recommendations[Id],L145:AY145,0)))/COUNTIF(L145:AY145,"&lt;&gt;"))</f>
        <v>0</v>
      </c>
      <c r="L145" s="243" t="s">
        <v>105</v>
      </c>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6260</v>
      </c>
      <c r="B146" s="237" t="s">
        <v>6261</v>
      </c>
      <c r="C146" s="237" t="s">
        <v>6262</v>
      </c>
      <c r="D146" s="237" t="s">
        <v>6263</v>
      </c>
      <c r="E146" s="237" t="s">
        <v>21</v>
      </c>
      <c r="F146" s="237" t="s">
        <v>21</v>
      </c>
      <c r="G146" s="237" t="s">
        <v>21</v>
      </c>
      <c r="H146" s="237" t="s">
        <v>6264</v>
      </c>
      <c r="I146" s="237" t="s">
        <v>21</v>
      </c>
      <c r="J146" s="237" t="s">
        <v>6265</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6266</v>
      </c>
      <c r="B147" s="235" t="s">
        <v>6267</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2999</v>
      </c>
      <c r="B148" s="236" t="s">
        <v>6268</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6269</v>
      </c>
      <c r="B149" s="237" t="s">
        <v>6270</v>
      </c>
      <c r="C149" s="237" t="s">
        <v>6271</v>
      </c>
      <c r="D149" s="237" t="s">
        <v>5729</v>
      </c>
      <c r="E149" s="237" t="s">
        <v>5515</v>
      </c>
      <c r="F149" s="237" t="s">
        <v>21</v>
      </c>
      <c r="G149" s="237" t="s">
        <v>21</v>
      </c>
      <c r="H149" s="237" t="s">
        <v>6272</v>
      </c>
      <c r="I149" s="237" t="s">
        <v>21</v>
      </c>
      <c r="J149" s="237" t="s">
        <v>6273</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6274</v>
      </c>
      <c r="B150" s="237" t="s">
        <v>6275</v>
      </c>
      <c r="C150" s="237" t="s">
        <v>5520</v>
      </c>
      <c r="D150" s="237" t="s">
        <v>5521</v>
      </c>
      <c r="E150" s="237" t="s">
        <v>21</v>
      </c>
      <c r="F150" s="237" t="s">
        <v>5523</v>
      </c>
      <c r="G150" s="237" t="s">
        <v>21</v>
      </c>
      <c r="H150" s="237" t="s">
        <v>6276</v>
      </c>
      <c r="I150" s="237" t="s">
        <v>21</v>
      </c>
      <c r="J150" s="237" t="s">
        <v>6277</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3003</v>
      </c>
      <c r="B151" s="236" t="s">
        <v>6278</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6279</v>
      </c>
      <c r="B152" s="237" t="s">
        <v>6280</v>
      </c>
      <c r="C152" s="237" t="s">
        <v>6281</v>
      </c>
      <c r="D152" s="237" t="s">
        <v>21</v>
      </c>
      <c r="E152" s="237" t="s">
        <v>21</v>
      </c>
      <c r="F152" s="237" t="s">
        <v>21</v>
      </c>
      <c r="G152" s="237" t="s">
        <v>21</v>
      </c>
      <c r="H152" s="237" t="s">
        <v>6282</v>
      </c>
      <c r="I152" s="237" t="s">
        <v>6283</v>
      </c>
      <c r="J152" s="237" t="s">
        <v>6284</v>
      </c>
      <c r="K152" s="240">
        <f>IF(COUNTIF(L152:AY152,"&lt;&gt;")=0,"",SUMPRODUCT(((Recommendations[ImplStatus]="Implemented")+(Recommendations[ImplStatus]="Compensated"))*ISNUMBER(MATCH(Recommendations[Id],L152:AY152,0)))/COUNTIF(L152:AY152,"&lt;&gt;"))</f>
        <v>0</v>
      </c>
      <c r="L152" s="243" t="s">
        <v>46</v>
      </c>
      <c r="M152" s="243" t="s">
        <v>441</v>
      </c>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6285</v>
      </c>
      <c r="B153" s="237" t="s">
        <v>6286</v>
      </c>
      <c r="C153" s="237" t="s">
        <v>6287</v>
      </c>
      <c r="D153" s="237" t="s">
        <v>6288</v>
      </c>
      <c r="E153" s="237" t="s">
        <v>21</v>
      </c>
      <c r="F153" s="237" t="s">
        <v>6289</v>
      </c>
      <c r="G153" s="237" t="s">
        <v>21</v>
      </c>
      <c r="H153" s="237" t="s">
        <v>6290</v>
      </c>
      <c r="I153" s="237" t="s">
        <v>6291</v>
      </c>
      <c r="J153" s="237" t="s">
        <v>6292</v>
      </c>
      <c r="K153" s="240">
        <f>IF(COUNTIF(L153:AY153,"&lt;&gt;")=0,"",SUMPRODUCT(((Recommendations[ImplStatus]="Implemented")+(Recommendations[ImplStatus]="Compensated"))*ISNUMBER(MATCH(Recommendations[Id],L153:AY153,0)))/COUNTIF(L153:AY153,"&lt;&gt;"))</f>
        <v>0</v>
      </c>
      <c r="L153" s="243" t="s">
        <v>220</v>
      </c>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6293</v>
      </c>
      <c r="B154" s="237" t="s">
        <v>6294</v>
      </c>
      <c r="C154" s="237" t="s">
        <v>6295</v>
      </c>
      <c r="D154" s="237" t="s">
        <v>21</v>
      </c>
      <c r="E154" s="237" t="s">
        <v>21</v>
      </c>
      <c r="F154" s="237" t="s">
        <v>6296</v>
      </c>
      <c r="G154" s="237" t="s">
        <v>21</v>
      </c>
      <c r="H154" s="237" t="s">
        <v>6297</v>
      </c>
      <c r="I154" s="237" t="s">
        <v>21</v>
      </c>
      <c r="J154" s="237" t="s">
        <v>6298</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6299</v>
      </c>
      <c r="B155" s="237" t="s">
        <v>6300</v>
      </c>
      <c r="C155" s="237" t="s">
        <v>6301</v>
      </c>
      <c r="D155" s="237" t="s">
        <v>21</v>
      </c>
      <c r="E155" s="237" t="s">
        <v>21</v>
      </c>
      <c r="F155" s="237" t="s">
        <v>21</v>
      </c>
      <c r="G155" s="237" t="s">
        <v>21</v>
      </c>
      <c r="H155" s="237" t="s">
        <v>6302</v>
      </c>
      <c r="I155" s="237" t="s">
        <v>6303</v>
      </c>
      <c r="J155" s="237" t="s">
        <v>6304</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6305</v>
      </c>
      <c r="B156" s="237" t="s">
        <v>6306</v>
      </c>
      <c r="C156" s="237" t="s">
        <v>6307</v>
      </c>
      <c r="D156" s="237" t="s">
        <v>21</v>
      </c>
      <c r="E156" s="237" t="s">
        <v>21</v>
      </c>
      <c r="F156" s="237" t="s">
        <v>21</v>
      </c>
      <c r="G156" s="237" t="s">
        <v>21</v>
      </c>
      <c r="H156" s="237" t="s">
        <v>6308</v>
      </c>
      <c r="I156" s="237" t="s">
        <v>21</v>
      </c>
      <c r="J156" s="237" t="s">
        <v>6309</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6310</v>
      </c>
      <c r="B157" s="237" t="s">
        <v>6311</v>
      </c>
      <c r="C157" s="237" t="s">
        <v>6312</v>
      </c>
      <c r="D157" s="237" t="s">
        <v>6313</v>
      </c>
      <c r="E157" s="237" t="s">
        <v>21</v>
      </c>
      <c r="F157" s="237" t="s">
        <v>21</v>
      </c>
      <c r="G157" s="237" t="s">
        <v>21</v>
      </c>
      <c r="H157" s="237" t="s">
        <v>6314</v>
      </c>
      <c r="I157" s="237" t="s">
        <v>21</v>
      </c>
      <c r="J157" s="237" t="s">
        <v>6315</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6316</v>
      </c>
      <c r="B158" s="237" t="s">
        <v>6317</v>
      </c>
      <c r="C158" s="237" t="s">
        <v>6318</v>
      </c>
      <c r="D158" s="237" t="s">
        <v>6319</v>
      </c>
      <c r="E158" s="237" t="s">
        <v>21</v>
      </c>
      <c r="F158" s="237" t="s">
        <v>21</v>
      </c>
      <c r="G158" s="237" t="s">
        <v>21</v>
      </c>
      <c r="H158" s="237" t="s">
        <v>21</v>
      </c>
      <c r="I158" s="237" t="s">
        <v>21</v>
      </c>
      <c r="J158" s="237" t="s">
        <v>6320</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6321</v>
      </c>
      <c r="B159" s="237" t="s">
        <v>6322</v>
      </c>
      <c r="C159" s="237" t="s">
        <v>6323</v>
      </c>
      <c r="D159" s="237" t="s">
        <v>6324</v>
      </c>
      <c r="E159" s="237" t="s">
        <v>21</v>
      </c>
      <c r="F159" s="237" t="s">
        <v>6325</v>
      </c>
      <c r="G159" s="237" t="s">
        <v>21</v>
      </c>
      <c r="H159" s="237" t="s">
        <v>6326</v>
      </c>
      <c r="I159" s="237" t="s">
        <v>6327</v>
      </c>
      <c r="J159" s="237" t="s">
        <v>6328</v>
      </c>
      <c r="K159" s="240">
        <f>IF(COUNTIF(L159:AY159,"&lt;&gt;")=0,"",SUMPRODUCT(((Recommendations[ImplStatus]="Implemented")+(Recommendations[ImplStatus]="Compensated"))*ISNUMBER(MATCH(Recommendations[Id],L159:AY159,0)))/COUNTIF(L159:AY159,"&lt;&gt;"))</f>
        <v>0</v>
      </c>
      <c r="L159" s="243" t="s">
        <v>100</v>
      </c>
      <c r="M159" s="243" t="s">
        <v>401</v>
      </c>
      <c r="N159" s="243" t="s">
        <v>406</v>
      </c>
      <c r="O159" s="243" t="s">
        <v>456</v>
      </c>
      <c r="P159" s="243" t="s">
        <v>461</v>
      </c>
      <c r="Q159" s="243" t="s">
        <v>466</v>
      </c>
      <c r="R159" s="243" t="s">
        <v>631</v>
      </c>
      <c r="S159" s="243" t="s">
        <v>636</v>
      </c>
      <c r="T159" s="243" t="s">
        <v>776</v>
      </c>
      <c r="U159" s="243" t="s">
        <v>837</v>
      </c>
      <c r="V159" s="243" t="s">
        <v>983</v>
      </c>
      <c r="W159" s="243" t="s">
        <v>988</v>
      </c>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3007</v>
      </c>
      <c r="B160" s="236" t="s">
        <v>6329</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6330</v>
      </c>
      <c r="B161" s="237" t="s">
        <v>6331</v>
      </c>
      <c r="C161" s="237" t="s">
        <v>6332</v>
      </c>
      <c r="D161" s="237" t="s">
        <v>6333</v>
      </c>
      <c r="E161" s="237" t="s">
        <v>21</v>
      </c>
      <c r="F161" s="237" t="s">
        <v>21</v>
      </c>
      <c r="G161" s="237" t="s">
        <v>6334</v>
      </c>
      <c r="H161" s="237" t="s">
        <v>6335</v>
      </c>
      <c r="I161" s="237" t="s">
        <v>6336</v>
      </c>
      <c r="J161" s="237" t="s">
        <v>6337</v>
      </c>
      <c r="K161" s="240">
        <f>IF(COUNTIF(L161:AY161,"&lt;&gt;")=0,"",SUMPRODUCT(((Recommendations[ImplStatus]="Implemented")+(Recommendations[ImplStatus]="Compensated"))*ISNUMBER(MATCH(Recommendations[Id],L161:AY161,0)))/COUNTIF(L161:AY161,"&lt;&gt;"))</f>
        <v>0</v>
      </c>
      <c r="L161" s="243" t="s">
        <v>366</v>
      </c>
      <c r="M161" s="243" t="s">
        <v>1168</v>
      </c>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6338</v>
      </c>
      <c r="B162" s="237" t="s">
        <v>6339</v>
      </c>
      <c r="C162" s="237" t="s">
        <v>6340</v>
      </c>
      <c r="D162" s="237" t="s">
        <v>6341</v>
      </c>
      <c r="E162" s="237" t="s">
        <v>21</v>
      </c>
      <c r="F162" s="237" t="s">
        <v>21</v>
      </c>
      <c r="G162" s="237" t="s">
        <v>21</v>
      </c>
      <c r="H162" s="237" t="s">
        <v>6342</v>
      </c>
      <c r="I162" s="237" t="s">
        <v>21</v>
      </c>
      <c r="J162" s="237" t="s">
        <v>6343</v>
      </c>
      <c r="K162" s="240">
        <f>IF(COUNTIF(L162:AY162,"&lt;&gt;")=0,"",SUMPRODUCT(((Recommendations[ImplStatus]="Implemented")+(Recommendations[ImplStatus]="Compensated"))*ISNUMBER(MATCH(Recommendations[Id],L162:AY162,0)))/COUNTIF(L162:AY162,"&lt;&gt;"))</f>
        <v>0</v>
      </c>
      <c r="L162" s="243" t="s">
        <v>929</v>
      </c>
      <c r="M162" s="243" t="s">
        <v>1325</v>
      </c>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6344</v>
      </c>
      <c r="B163" s="237" t="s">
        <v>6345</v>
      </c>
      <c r="C163" s="237" t="s">
        <v>6346</v>
      </c>
      <c r="D163" s="237" t="s">
        <v>6341</v>
      </c>
      <c r="E163" s="237" t="s">
        <v>21</v>
      </c>
      <c r="F163" s="237" t="s">
        <v>6347</v>
      </c>
      <c r="G163" s="237" t="s">
        <v>21</v>
      </c>
      <c r="H163" s="237" t="s">
        <v>6348</v>
      </c>
      <c r="I163" s="237" t="s">
        <v>21</v>
      </c>
      <c r="J163" s="237" t="s">
        <v>6349</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6350</v>
      </c>
      <c r="B164" s="237" t="s">
        <v>6351</v>
      </c>
      <c r="C164" s="237" t="s">
        <v>6352</v>
      </c>
      <c r="D164" s="237" t="s">
        <v>6353</v>
      </c>
      <c r="E164" s="237" t="s">
        <v>21</v>
      </c>
      <c r="F164" s="237" t="s">
        <v>21</v>
      </c>
      <c r="G164" s="237" t="s">
        <v>21</v>
      </c>
      <c r="H164" s="237" t="s">
        <v>6354</v>
      </c>
      <c r="I164" s="237" t="s">
        <v>6355</v>
      </c>
      <c r="J164" s="237" t="s">
        <v>6356</v>
      </c>
      <c r="K164" s="240">
        <f>IF(COUNTIF(L164:AY164,"&lt;&gt;")=0,"",SUMPRODUCT(((Recommendations[ImplStatus]="Implemented")+(Recommendations[ImplStatus]="Compensated"))*ISNUMBER(MATCH(Recommendations[Id],L164:AY164,0)))/COUNTIF(L164:AY164,"&lt;&gt;"))</f>
        <v>0</v>
      </c>
      <c r="L164" s="243" t="s">
        <v>25</v>
      </c>
      <c r="M164" s="243" t="s">
        <v>120</v>
      </c>
      <c r="N164" s="243" t="s">
        <v>159</v>
      </c>
      <c r="O164" s="243" t="s">
        <v>326</v>
      </c>
      <c r="P164" s="243" t="s">
        <v>331</v>
      </c>
      <c r="Q164" s="243" t="s">
        <v>822</v>
      </c>
      <c r="R164" s="243" t="s">
        <v>1193</v>
      </c>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6357</v>
      </c>
      <c r="B165" s="237" t="s">
        <v>6358</v>
      </c>
      <c r="C165" s="237" t="s">
        <v>6359</v>
      </c>
      <c r="D165" s="237" t="s">
        <v>21</v>
      </c>
      <c r="E165" s="237" t="s">
        <v>21</v>
      </c>
      <c r="F165" s="237" t="s">
        <v>21</v>
      </c>
      <c r="G165" s="237" t="s">
        <v>21</v>
      </c>
      <c r="H165" s="237" t="s">
        <v>6360</v>
      </c>
      <c r="I165" s="237" t="s">
        <v>21</v>
      </c>
      <c r="J165" s="237" t="s">
        <v>6361</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6362</v>
      </c>
      <c r="B166" s="237" t="s">
        <v>6363</v>
      </c>
      <c r="C166" s="237" t="s">
        <v>6364</v>
      </c>
      <c r="D166" s="237" t="s">
        <v>6365</v>
      </c>
      <c r="E166" s="237" t="s">
        <v>21</v>
      </c>
      <c r="F166" s="237" t="s">
        <v>21</v>
      </c>
      <c r="G166" s="237" t="s">
        <v>21</v>
      </c>
      <c r="H166" s="237" t="s">
        <v>6366</v>
      </c>
      <c r="I166" s="237" t="s">
        <v>6367</v>
      </c>
      <c r="J166" s="237" t="s">
        <v>6368</v>
      </c>
      <c r="K166" s="240">
        <f>IF(COUNTIF(L166:AY166,"&lt;&gt;")=0,"",SUMPRODUCT(((Recommendations[ImplStatus]="Implemented")+(Recommendations[ImplStatus]="Compensated"))*ISNUMBER(MATCH(Recommendations[Id],L166:AY166,0)))/COUNTIF(L166:AY166,"&lt;&gt;"))</f>
        <v>0</v>
      </c>
      <c r="L166" s="243" t="s">
        <v>56</v>
      </c>
      <c r="M166" s="243" t="s">
        <v>66</v>
      </c>
      <c r="N166" s="243" t="s">
        <v>71</v>
      </c>
      <c r="O166" s="243" t="s">
        <v>76</v>
      </c>
      <c r="P166" s="243" t="s">
        <v>80</v>
      </c>
      <c r="Q166" s="243" t="s">
        <v>210</v>
      </c>
      <c r="R166" s="243" t="s">
        <v>416</v>
      </c>
      <c r="S166" s="243" t="s">
        <v>915</v>
      </c>
      <c r="T166" s="243" t="s">
        <v>920</v>
      </c>
      <c r="U166" s="243" t="s">
        <v>923</v>
      </c>
      <c r="V166" s="243" t="s">
        <v>954</v>
      </c>
      <c r="W166" s="243" t="s">
        <v>1034</v>
      </c>
      <c r="X166" s="243" t="s">
        <v>1298</v>
      </c>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6369</v>
      </c>
      <c r="B167" s="237" t="s">
        <v>6370</v>
      </c>
      <c r="C167" s="237" t="s">
        <v>6371</v>
      </c>
      <c r="D167" s="237" t="s">
        <v>21</v>
      </c>
      <c r="E167" s="237" t="s">
        <v>21</v>
      </c>
      <c r="F167" s="237" t="s">
        <v>21</v>
      </c>
      <c r="G167" s="237" t="s">
        <v>21</v>
      </c>
      <c r="H167" s="237" t="s">
        <v>6372</v>
      </c>
      <c r="I167" s="237" t="s">
        <v>6373</v>
      </c>
      <c r="J167" s="237" t="s">
        <v>6374</v>
      </c>
      <c r="K167" s="240">
        <f>IF(COUNTIF(L167:AY167,"&lt;&gt;")=0,"",SUMPRODUCT(((Recommendations[ImplStatus]="Implemented")+(Recommendations[ImplStatus]="Compensated"))*ISNUMBER(MATCH(Recommendations[Id],L167:AY167,0)))/COUNTIF(L167:AY167,"&lt;&gt;"))</f>
        <v>0</v>
      </c>
      <c r="L167" s="243" t="s">
        <v>61</v>
      </c>
      <c r="M167" s="243" t="s">
        <v>421</v>
      </c>
      <c r="N167" s="243" t="s">
        <v>949</v>
      </c>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6375</v>
      </c>
      <c r="B168" s="237" t="s">
        <v>6376</v>
      </c>
      <c r="C168" s="237" t="s">
        <v>6377</v>
      </c>
      <c r="D168" s="237" t="s">
        <v>6378</v>
      </c>
      <c r="E168" s="237" t="s">
        <v>21</v>
      </c>
      <c r="F168" s="237" t="s">
        <v>21</v>
      </c>
      <c r="G168" s="237" t="s">
        <v>21</v>
      </c>
      <c r="H168" s="237" t="s">
        <v>6379</v>
      </c>
      <c r="I168" s="237" t="s">
        <v>21</v>
      </c>
      <c r="J168" s="237" t="s">
        <v>6380</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6381</v>
      </c>
      <c r="B169" s="237" t="s">
        <v>6382</v>
      </c>
      <c r="C169" s="237" t="s">
        <v>6383</v>
      </c>
      <c r="D169" s="237" t="s">
        <v>6384</v>
      </c>
      <c r="E169" s="237" t="s">
        <v>21</v>
      </c>
      <c r="F169" s="237" t="s">
        <v>21</v>
      </c>
      <c r="G169" s="237" t="s">
        <v>6385</v>
      </c>
      <c r="H169" s="237" t="s">
        <v>6386</v>
      </c>
      <c r="I169" s="237" t="s">
        <v>6387</v>
      </c>
      <c r="J169" s="237" t="s">
        <v>6388</v>
      </c>
      <c r="K169" s="240">
        <f>IF(COUNTIF(L169:AY169,"&lt;&gt;")=0,"",SUMPRODUCT(((Recommendations[ImplStatus]="Implemented")+(Recommendations[ImplStatus]="Compensated"))*ISNUMBER(MATCH(Recommendations[Id],L169:AY169,0)))/COUNTIF(L169:AY169,"&lt;&gt;"))</f>
        <v>0</v>
      </c>
      <c r="L169" s="243" t="s">
        <v>90</v>
      </c>
      <c r="M169" s="243" t="s">
        <v>646</v>
      </c>
      <c r="N169" s="243" t="s">
        <v>939</v>
      </c>
      <c r="O169" s="243" t="s">
        <v>944</v>
      </c>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6389</v>
      </c>
      <c r="B170" s="237" t="s">
        <v>6390</v>
      </c>
      <c r="C170" s="237" t="s">
        <v>6391</v>
      </c>
      <c r="D170" s="237" t="s">
        <v>6392</v>
      </c>
      <c r="E170" s="237" t="s">
        <v>21</v>
      </c>
      <c r="F170" s="237" t="s">
        <v>21</v>
      </c>
      <c r="G170" s="237" t="s">
        <v>21</v>
      </c>
      <c r="H170" s="237" t="s">
        <v>6393</v>
      </c>
      <c r="I170" s="237" t="s">
        <v>6394</v>
      </c>
      <c r="J170" s="237" t="s">
        <v>6395</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6396</v>
      </c>
      <c r="B171" s="237" t="s">
        <v>6397</v>
      </c>
      <c r="C171" s="237" t="s">
        <v>6391</v>
      </c>
      <c r="D171" s="237" t="s">
        <v>6398</v>
      </c>
      <c r="E171" s="237" t="s">
        <v>21</v>
      </c>
      <c r="F171" s="237" t="s">
        <v>21</v>
      </c>
      <c r="G171" s="237" t="s">
        <v>6399</v>
      </c>
      <c r="H171" s="237" t="s">
        <v>6393</v>
      </c>
      <c r="I171" s="237" t="s">
        <v>6400</v>
      </c>
      <c r="J171" s="237" t="s">
        <v>6401</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6402</v>
      </c>
      <c r="B172" s="237" t="s">
        <v>6403</v>
      </c>
      <c r="C172" s="237" t="s">
        <v>6404</v>
      </c>
      <c r="D172" s="237" t="s">
        <v>6405</v>
      </c>
      <c r="E172" s="237" t="s">
        <v>21</v>
      </c>
      <c r="F172" s="237" t="s">
        <v>21</v>
      </c>
      <c r="G172" s="237" t="s">
        <v>21</v>
      </c>
      <c r="H172" s="237" t="s">
        <v>6406</v>
      </c>
      <c r="I172" s="237" t="s">
        <v>21</v>
      </c>
      <c r="J172" s="237" t="s">
        <v>6407</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3011</v>
      </c>
      <c r="B173" s="236" t="s">
        <v>6408</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6409</v>
      </c>
      <c r="B174" s="237" t="s">
        <v>6410</v>
      </c>
      <c r="C174" s="237" t="s">
        <v>6411</v>
      </c>
      <c r="D174" s="237" t="s">
        <v>6412</v>
      </c>
      <c r="E174" s="237" t="s">
        <v>6413</v>
      </c>
      <c r="F174" s="237" t="s">
        <v>21</v>
      </c>
      <c r="G174" s="237" t="s">
        <v>21</v>
      </c>
      <c r="H174" s="237" t="s">
        <v>6414</v>
      </c>
      <c r="I174" s="237" t="s">
        <v>6415</v>
      </c>
      <c r="J174" s="237" t="s">
        <v>6416</v>
      </c>
      <c r="K174" s="240">
        <f>IF(COUNTIF(L174:AY174,"&lt;&gt;")=0,"",SUMPRODUCT(((Recommendations[ImplStatus]="Implemented")+(Recommendations[ImplStatus]="Compensated"))*ISNUMBER(MATCH(Recommendations[Id],L174:AY174,0)))/COUNTIF(L174:AY174,"&lt;&gt;"))</f>
        <v>0</v>
      </c>
      <c r="L174" s="243" t="s">
        <v>51</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6417</v>
      </c>
      <c r="B175" s="237" t="s">
        <v>6418</v>
      </c>
      <c r="C175" s="237" t="s">
        <v>6419</v>
      </c>
      <c r="D175" s="237" t="s">
        <v>21</v>
      </c>
      <c r="E175" s="237" t="s">
        <v>6420</v>
      </c>
      <c r="F175" s="237" t="s">
        <v>21</v>
      </c>
      <c r="G175" s="237" t="s">
        <v>21</v>
      </c>
      <c r="H175" s="237" t="s">
        <v>6421</v>
      </c>
      <c r="I175" s="237" t="s">
        <v>21</v>
      </c>
      <c r="J175" s="237" t="s">
        <v>6422</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6423</v>
      </c>
      <c r="B176" s="237" t="s">
        <v>6424</v>
      </c>
      <c r="C176" s="237" t="s">
        <v>6425</v>
      </c>
      <c r="D176" s="237" t="s">
        <v>21</v>
      </c>
      <c r="E176" s="237" t="s">
        <v>6426</v>
      </c>
      <c r="F176" s="237" t="s">
        <v>21</v>
      </c>
      <c r="G176" s="237" t="s">
        <v>21</v>
      </c>
      <c r="H176" s="237" t="s">
        <v>6427</v>
      </c>
      <c r="I176" s="237" t="s">
        <v>6428</v>
      </c>
      <c r="J176" s="237" t="s">
        <v>6429</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3016</v>
      </c>
      <c r="B177" s="236" t="s">
        <v>6430</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6431</v>
      </c>
      <c r="B178" s="237" t="s">
        <v>6432</v>
      </c>
      <c r="C178" s="237" t="s">
        <v>6433</v>
      </c>
      <c r="D178" s="237" t="s">
        <v>6434</v>
      </c>
      <c r="E178" s="237" t="s">
        <v>6435</v>
      </c>
      <c r="F178" s="237" t="s">
        <v>6436</v>
      </c>
      <c r="G178" s="237" t="s">
        <v>21</v>
      </c>
      <c r="H178" s="237" t="s">
        <v>6437</v>
      </c>
      <c r="I178" s="237" t="s">
        <v>6438</v>
      </c>
      <c r="J178" s="237" t="s">
        <v>6439</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3020</v>
      </c>
      <c r="B179" s="236" t="s">
        <v>6440</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6441</v>
      </c>
      <c r="B180" s="237" t="s">
        <v>6442</v>
      </c>
      <c r="C180" s="237" t="s">
        <v>6443</v>
      </c>
      <c r="D180" s="237" t="s">
        <v>6434</v>
      </c>
      <c r="E180" s="237" t="s">
        <v>6444</v>
      </c>
      <c r="F180" s="237" t="s">
        <v>21</v>
      </c>
      <c r="G180" s="237" t="s">
        <v>21</v>
      </c>
      <c r="H180" s="237" t="s">
        <v>6445</v>
      </c>
      <c r="I180" s="237" t="s">
        <v>5957</v>
      </c>
      <c r="J180" s="237" t="s">
        <v>6446</v>
      </c>
      <c r="K180" s="240">
        <f>IF(COUNTIF(L180:AY180,"&lt;&gt;")=0,"",SUMPRODUCT(((Recommendations[ImplStatus]="Implemented")+(Recommendations[ImplStatus]="Compensated"))*ISNUMBER(MATCH(Recommendations[Id],L180:AY180,0)))/COUNTIF(L180:AY180,"&lt;&gt;"))</f>
        <v>0</v>
      </c>
      <c r="L180" s="243" t="s">
        <v>220</v>
      </c>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6447</v>
      </c>
      <c r="B181" s="237" t="s">
        <v>6448</v>
      </c>
      <c r="C181" s="237" t="s">
        <v>6449</v>
      </c>
      <c r="D181" s="237" t="s">
        <v>6450</v>
      </c>
      <c r="E181" s="237" t="s">
        <v>21</v>
      </c>
      <c r="F181" s="237" t="s">
        <v>21</v>
      </c>
      <c r="G181" s="237" t="s">
        <v>21</v>
      </c>
      <c r="H181" s="237" t="s">
        <v>6451</v>
      </c>
      <c r="I181" s="237" t="s">
        <v>6452</v>
      </c>
      <c r="J181" s="237" t="s">
        <v>6453</v>
      </c>
      <c r="K181" s="240">
        <f>IF(COUNTIF(L181:AY181,"&lt;&gt;")=0,"",SUMPRODUCT(((Recommendations[ImplStatus]="Implemented")+(Recommendations[ImplStatus]="Compensated"))*ISNUMBER(MATCH(Recommendations[Id],L181:AY181,0)))/COUNTIF(L181:AY181,"&lt;&gt;"))</f>
        <v>0</v>
      </c>
      <c r="L181" s="243" t="s">
        <v>205</v>
      </c>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6454</v>
      </c>
      <c r="B182" s="237" t="s">
        <v>6455</v>
      </c>
      <c r="C182" s="237" t="s">
        <v>6456</v>
      </c>
      <c r="D182" s="237" t="s">
        <v>6457</v>
      </c>
      <c r="E182" s="237" t="s">
        <v>21</v>
      </c>
      <c r="F182" s="237" t="s">
        <v>21</v>
      </c>
      <c r="G182" s="237" t="s">
        <v>21</v>
      </c>
      <c r="H182" s="237" t="s">
        <v>6458</v>
      </c>
      <c r="I182" s="237" t="s">
        <v>5957</v>
      </c>
      <c r="J182" s="237" t="s">
        <v>6459</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6460</v>
      </c>
      <c r="B183" s="235" t="s">
        <v>6461</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3050</v>
      </c>
      <c r="B184" s="236" t="s">
        <v>6462</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6463</v>
      </c>
      <c r="B185" s="237" t="s">
        <v>6464</v>
      </c>
      <c r="C185" s="237" t="s">
        <v>6465</v>
      </c>
      <c r="D185" s="237" t="s">
        <v>5729</v>
      </c>
      <c r="E185" s="237" t="s">
        <v>6466</v>
      </c>
      <c r="F185" s="237" t="s">
        <v>21</v>
      </c>
      <c r="G185" s="237" t="s">
        <v>21</v>
      </c>
      <c r="H185" s="237" t="s">
        <v>6467</v>
      </c>
      <c r="I185" s="237" t="s">
        <v>21</v>
      </c>
      <c r="J185" s="237" t="s">
        <v>6468</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6469</v>
      </c>
      <c r="B186" s="237" t="s">
        <v>6470</v>
      </c>
      <c r="C186" s="237" t="s">
        <v>5734</v>
      </c>
      <c r="D186" s="237" t="s">
        <v>6471</v>
      </c>
      <c r="E186" s="237" t="s">
        <v>21</v>
      </c>
      <c r="F186" s="237" t="s">
        <v>21</v>
      </c>
      <c r="G186" s="237" t="s">
        <v>21</v>
      </c>
      <c r="H186" s="237" t="s">
        <v>6472</v>
      </c>
      <c r="I186" s="237" t="s">
        <v>21</v>
      </c>
      <c r="J186" s="237" t="s">
        <v>6473</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3054</v>
      </c>
      <c r="B187" s="236" t="s">
        <v>6474</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6475</v>
      </c>
      <c r="B188" s="237" t="s">
        <v>6476</v>
      </c>
      <c r="C188" s="237" t="s">
        <v>6477</v>
      </c>
      <c r="D188" s="237" t="s">
        <v>6478</v>
      </c>
      <c r="E188" s="237" t="s">
        <v>21</v>
      </c>
      <c r="F188" s="237" t="s">
        <v>6479</v>
      </c>
      <c r="G188" s="237" t="s">
        <v>21</v>
      </c>
      <c r="H188" s="237" t="s">
        <v>6480</v>
      </c>
      <c r="I188" s="237" t="s">
        <v>6481</v>
      </c>
      <c r="J188" s="237" t="s">
        <v>6482</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6483</v>
      </c>
      <c r="B189" s="237" t="s">
        <v>6484</v>
      </c>
      <c r="C189" s="237" t="s">
        <v>6485</v>
      </c>
      <c r="D189" s="237" t="s">
        <v>6486</v>
      </c>
      <c r="E189" s="237" t="s">
        <v>21</v>
      </c>
      <c r="F189" s="237" t="s">
        <v>21</v>
      </c>
      <c r="G189" s="237" t="s">
        <v>21</v>
      </c>
      <c r="H189" s="237" t="s">
        <v>6487</v>
      </c>
      <c r="I189" s="237" t="s">
        <v>21</v>
      </c>
      <c r="J189" s="237" t="s">
        <v>6488</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6489</v>
      </c>
      <c r="B190" s="237" t="s">
        <v>6490</v>
      </c>
      <c r="C190" s="237" t="s">
        <v>6491</v>
      </c>
      <c r="D190" s="237" t="s">
        <v>6492</v>
      </c>
      <c r="E190" s="237" t="s">
        <v>21</v>
      </c>
      <c r="F190" s="237" t="s">
        <v>6493</v>
      </c>
      <c r="G190" s="237" t="s">
        <v>21</v>
      </c>
      <c r="H190" s="237" t="s">
        <v>6494</v>
      </c>
      <c r="I190" s="237" t="s">
        <v>21</v>
      </c>
      <c r="J190" s="237" t="s">
        <v>6495</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6496</v>
      </c>
      <c r="B191" s="237" t="s">
        <v>6497</v>
      </c>
      <c r="C191" s="237" t="s">
        <v>6498</v>
      </c>
      <c r="D191" s="237" t="s">
        <v>21</v>
      </c>
      <c r="E191" s="237" t="s">
        <v>21</v>
      </c>
      <c r="F191" s="237" t="s">
        <v>21</v>
      </c>
      <c r="G191" s="237" t="s">
        <v>21</v>
      </c>
      <c r="H191" s="237" t="s">
        <v>6499</v>
      </c>
      <c r="I191" s="237" t="s">
        <v>21</v>
      </c>
      <c r="J191" s="237" t="s">
        <v>6500</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6501</v>
      </c>
      <c r="B192" s="237" t="s">
        <v>6502</v>
      </c>
      <c r="C192" s="237" t="s">
        <v>6503</v>
      </c>
      <c r="D192" s="237" t="s">
        <v>6504</v>
      </c>
      <c r="E192" s="237" t="s">
        <v>6505</v>
      </c>
      <c r="F192" s="237" t="s">
        <v>21</v>
      </c>
      <c r="G192" s="237" t="s">
        <v>21</v>
      </c>
      <c r="H192" s="237" t="s">
        <v>6506</v>
      </c>
      <c r="I192" s="237" t="s">
        <v>21</v>
      </c>
      <c r="J192" s="237" t="s">
        <v>6507</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3058</v>
      </c>
      <c r="B193" s="236" t="s">
        <v>6508</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6509</v>
      </c>
      <c r="B194" s="237" t="s">
        <v>6510</v>
      </c>
      <c r="C194" s="237" t="s">
        <v>6511</v>
      </c>
      <c r="D194" s="237" t="s">
        <v>6504</v>
      </c>
      <c r="E194" s="237" t="s">
        <v>6505</v>
      </c>
      <c r="F194" s="237" t="s">
        <v>6512</v>
      </c>
      <c r="G194" s="237" t="s">
        <v>21</v>
      </c>
      <c r="H194" s="237" t="s">
        <v>6513</v>
      </c>
      <c r="I194" s="237" t="s">
        <v>21</v>
      </c>
      <c r="J194" s="237" t="s">
        <v>6514</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6515</v>
      </c>
      <c r="B195" s="237" t="s">
        <v>6516</v>
      </c>
      <c r="C195" s="237" t="s">
        <v>6517</v>
      </c>
      <c r="D195" s="237" t="s">
        <v>6518</v>
      </c>
      <c r="E195" s="237" t="s">
        <v>21</v>
      </c>
      <c r="F195" s="237" t="s">
        <v>21</v>
      </c>
      <c r="G195" s="237" t="s">
        <v>21</v>
      </c>
      <c r="H195" s="237" t="s">
        <v>6519</v>
      </c>
      <c r="I195" s="237" t="s">
        <v>21</v>
      </c>
      <c r="J195" s="237" t="s">
        <v>6520</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6521</v>
      </c>
      <c r="B196" s="237" t="s">
        <v>6522</v>
      </c>
      <c r="C196" s="237" t="s">
        <v>6523</v>
      </c>
      <c r="D196" s="237" t="s">
        <v>21</v>
      </c>
      <c r="E196" s="237" t="s">
        <v>6524</v>
      </c>
      <c r="F196" s="237" t="s">
        <v>21</v>
      </c>
      <c r="G196" s="237" t="s">
        <v>21</v>
      </c>
      <c r="H196" s="237" t="s">
        <v>6525</v>
      </c>
      <c r="I196" s="237" t="s">
        <v>21</v>
      </c>
      <c r="J196" s="237" t="s">
        <v>6526</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6527</v>
      </c>
      <c r="B197" s="237" t="s">
        <v>6528</v>
      </c>
      <c r="C197" s="237" t="s">
        <v>6529</v>
      </c>
      <c r="D197" s="237" t="s">
        <v>21</v>
      </c>
      <c r="E197" s="237" t="s">
        <v>21</v>
      </c>
      <c r="F197" s="237" t="s">
        <v>21</v>
      </c>
      <c r="G197" s="237" t="s">
        <v>21</v>
      </c>
      <c r="H197" s="237" t="s">
        <v>6530</v>
      </c>
      <c r="I197" s="237" t="s">
        <v>21</v>
      </c>
      <c r="J197" s="237" t="s">
        <v>6531</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6532</v>
      </c>
      <c r="B198" s="237" t="s">
        <v>6533</v>
      </c>
      <c r="C198" s="237" t="s">
        <v>6534</v>
      </c>
      <c r="D198" s="237" t="s">
        <v>6535</v>
      </c>
      <c r="E198" s="237" t="s">
        <v>21</v>
      </c>
      <c r="F198" s="237" t="s">
        <v>21</v>
      </c>
      <c r="G198" s="237" t="s">
        <v>21</v>
      </c>
      <c r="H198" s="237" t="s">
        <v>6536</v>
      </c>
      <c r="I198" s="237" t="s">
        <v>21</v>
      </c>
      <c r="J198" s="237" t="s">
        <v>6537</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3062</v>
      </c>
      <c r="B199" s="236" t="s">
        <v>6538</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6539</v>
      </c>
      <c r="B200" s="237" t="s">
        <v>6540</v>
      </c>
      <c r="C200" s="237" t="s">
        <v>6541</v>
      </c>
      <c r="D200" s="237" t="s">
        <v>21</v>
      </c>
      <c r="E200" s="237" t="s">
        <v>21</v>
      </c>
      <c r="F200" s="237" t="s">
        <v>21</v>
      </c>
      <c r="G200" s="237" t="s">
        <v>21</v>
      </c>
      <c r="H200" s="237" t="s">
        <v>6542</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6543</v>
      </c>
      <c r="B201" s="237" t="s">
        <v>6544</v>
      </c>
      <c r="C201" s="237" t="s">
        <v>6545</v>
      </c>
      <c r="D201" s="237" t="s">
        <v>6546</v>
      </c>
      <c r="E201" s="237" t="s">
        <v>21</v>
      </c>
      <c r="F201" s="237" t="s">
        <v>21</v>
      </c>
      <c r="G201" s="237" t="s">
        <v>21</v>
      </c>
      <c r="H201" s="237" t="s">
        <v>6547</v>
      </c>
      <c r="I201" s="237" t="s">
        <v>21</v>
      </c>
      <c r="J201" s="237" t="s">
        <v>6548</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6549</v>
      </c>
      <c r="B202" s="237" t="s">
        <v>6550</v>
      </c>
      <c r="C202" s="237" t="s">
        <v>6551</v>
      </c>
      <c r="D202" s="237" t="s">
        <v>21</v>
      </c>
      <c r="E202" s="237" t="s">
        <v>21</v>
      </c>
      <c r="F202" s="237" t="s">
        <v>21</v>
      </c>
      <c r="G202" s="237" t="s">
        <v>21</v>
      </c>
      <c r="H202" s="237" t="s">
        <v>6552</v>
      </c>
      <c r="I202" s="237" t="s">
        <v>21</v>
      </c>
      <c r="J202" s="237" t="s">
        <v>6553</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6554</v>
      </c>
      <c r="B203" s="237" t="s">
        <v>6555</v>
      </c>
      <c r="C203" s="237" t="s">
        <v>6556</v>
      </c>
      <c r="D203" s="237" t="s">
        <v>6557</v>
      </c>
      <c r="E203" s="237" t="s">
        <v>21</v>
      </c>
      <c r="F203" s="237" t="s">
        <v>21</v>
      </c>
      <c r="G203" s="237" t="s">
        <v>21</v>
      </c>
      <c r="H203" s="237" t="s">
        <v>6558</v>
      </c>
      <c r="I203" s="237" t="s">
        <v>21</v>
      </c>
      <c r="J203" s="237" t="s">
        <v>6559</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6560</v>
      </c>
      <c r="B204" s="237" t="s">
        <v>6561</v>
      </c>
      <c r="C204" s="237" t="s">
        <v>6562</v>
      </c>
      <c r="D204" s="237" t="s">
        <v>21</v>
      </c>
      <c r="E204" s="237" t="s">
        <v>21</v>
      </c>
      <c r="F204" s="237" t="s">
        <v>21</v>
      </c>
      <c r="G204" s="237" t="s">
        <v>21</v>
      </c>
      <c r="H204" s="237" t="s">
        <v>6563</v>
      </c>
      <c r="I204" s="237" t="s">
        <v>21</v>
      </c>
      <c r="J204" s="237" t="s">
        <v>6564</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6565</v>
      </c>
      <c r="B205" s="237" t="s">
        <v>6566</v>
      </c>
      <c r="C205" s="237" t="s">
        <v>6567</v>
      </c>
      <c r="D205" s="237" t="s">
        <v>21</v>
      </c>
      <c r="E205" s="237" t="s">
        <v>21</v>
      </c>
      <c r="F205" s="237" t="s">
        <v>21</v>
      </c>
      <c r="G205" s="237" t="s">
        <v>21</v>
      </c>
      <c r="H205" s="237" t="s">
        <v>6568</v>
      </c>
      <c r="I205" s="237" t="s">
        <v>6569</v>
      </c>
      <c r="J205" s="237" t="s">
        <v>6570</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6571</v>
      </c>
      <c r="B206" s="237" t="s">
        <v>6572</v>
      </c>
      <c r="C206" s="237" t="s">
        <v>6573</v>
      </c>
      <c r="D206" s="237" t="s">
        <v>21</v>
      </c>
      <c r="E206" s="237" t="s">
        <v>21</v>
      </c>
      <c r="F206" s="237" t="s">
        <v>21</v>
      </c>
      <c r="G206" s="237" t="s">
        <v>21</v>
      </c>
      <c r="H206" s="237" t="s">
        <v>6574</v>
      </c>
      <c r="I206" s="237" t="s">
        <v>21</v>
      </c>
      <c r="J206" s="237" t="s">
        <v>6575</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6576</v>
      </c>
      <c r="B207" s="237" t="s">
        <v>6577</v>
      </c>
      <c r="C207" s="237" t="s">
        <v>6573</v>
      </c>
      <c r="D207" s="237" t="s">
        <v>6578</v>
      </c>
      <c r="E207" s="237" t="s">
        <v>21</v>
      </c>
      <c r="F207" s="237" t="s">
        <v>21</v>
      </c>
      <c r="G207" s="237" t="s">
        <v>21</v>
      </c>
      <c r="H207" s="237" t="s">
        <v>6579</v>
      </c>
      <c r="I207" s="237" t="s">
        <v>21</v>
      </c>
      <c r="J207" s="237" t="s">
        <v>6580</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6581</v>
      </c>
      <c r="B208" s="237" t="s">
        <v>6582</v>
      </c>
      <c r="C208" s="237" t="s">
        <v>6583</v>
      </c>
      <c r="D208" s="237" t="s">
        <v>6578</v>
      </c>
      <c r="E208" s="237" t="s">
        <v>21</v>
      </c>
      <c r="F208" s="237" t="s">
        <v>6584</v>
      </c>
      <c r="G208" s="237" t="s">
        <v>6585</v>
      </c>
      <c r="H208" s="237" t="s">
        <v>6586</v>
      </c>
      <c r="I208" s="237" t="s">
        <v>6587</v>
      </c>
      <c r="J208" s="237" t="s">
        <v>6588</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6589</v>
      </c>
      <c r="B209" s="237" t="s">
        <v>6590</v>
      </c>
      <c r="C209" s="237" t="s">
        <v>6591</v>
      </c>
      <c r="D209" s="237" t="s">
        <v>6592</v>
      </c>
      <c r="E209" s="237" t="s">
        <v>21</v>
      </c>
      <c r="F209" s="237" t="s">
        <v>6584</v>
      </c>
      <c r="G209" s="237" t="s">
        <v>6593</v>
      </c>
      <c r="H209" s="237" t="s">
        <v>6594</v>
      </c>
      <c r="I209" s="237" t="s">
        <v>6587</v>
      </c>
      <c r="J209" s="237" t="s">
        <v>6595</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3066</v>
      </c>
      <c r="B210" s="236" t="s">
        <v>6596</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6597</v>
      </c>
      <c r="B211" s="237" t="s">
        <v>6598</v>
      </c>
      <c r="C211" s="237" t="s">
        <v>6599</v>
      </c>
      <c r="D211" s="237" t="s">
        <v>6600</v>
      </c>
      <c r="E211" s="237" t="s">
        <v>21</v>
      </c>
      <c r="F211" s="237" t="s">
        <v>21</v>
      </c>
      <c r="G211" s="237" t="s">
        <v>6601</v>
      </c>
      <c r="H211" s="237" t="s">
        <v>6602</v>
      </c>
      <c r="I211" s="237" t="s">
        <v>6603</v>
      </c>
      <c r="J211" s="237" t="s">
        <v>6604</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6605</v>
      </c>
      <c r="B212" s="237" t="s">
        <v>6606</v>
      </c>
      <c r="C212" s="237" t="s">
        <v>6607</v>
      </c>
      <c r="D212" s="237" t="s">
        <v>6608</v>
      </c>
      <c r="E212" s="237" t="s">
        <v>21</v>
      </c>
      <c r="F212" s="237" t="s">
        <v>6609</v>
      </c>
      <c r="G212" s="237" t="s">
        <v>21</v>
      </c>
      <c r="H212" s="237" t="s">
        <v>21</v>
      </c>
      <c r="I212" s="237" t="s">
        <v>21</v>
      </c>
      <c r="J212" s="237" t="s">
        <v>6610</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6611</v>
      </c>
      <c r="B213" s="237" t="s">
        <v>6612</v>
      </c>
      <c r="C213" s="237" t="s">
        <v>6613</v>
      </c>
      <c r="D213" s="237" t="s">
        <v>6614</v>
      </c>
      <c r="E213" s="237" t="s">
        <v>21</v>
      </c>
      <c r="F213" s="237" t="s">
        <v>6615</v>
      </c>
      <c r="G213" s="237" t="s">
        <v>21</v>
      </c>
      <c r="H213" s="237" t="s">
        <v>6616</v>
      </c>
      <c r="I213" s="237" t="s">
        <v>21</v>
      </c>
      <c r="J213" s="237" t="s">
        <v>6617</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6618</v>
      </c>
      <c r="B214" s="237" t="s">
        <v>6619</v>
      </c>
      <c r="C214" s="237" t="s">
        <v>6620</v>
      </c>
      <c r="D214" s="237" t="s">
        <v>6621</v>
      </c>
      <c r="E214" s="237" t="s">
        <v>21</v>
      </c>
      <c r="F214" s="237" t="s">
        <v>21</v>
      </c>
      <c r="G214" s="237" t="s">
        <v>21</v>
      </c>
      <c r="H214" s="237" t="s">
        <v>6622</v>
      </c>
      <c r="I214" s="237" t="s">
        <v>5957</v>
      </c>
      <c r="J214" s="237" t="s">
        <v>6623</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6624</v>
      </c>
      <c r="B215" s="237" t="s">
        <v>6625</v>
      </c>
      <c r="C215" s="237" t="s">
        <v>6626</v>
      </c>
      <c r="D215" s="237" t="s">
        <v>6627</v>
      </c>
      <c r="E215" s="237" t="s">
        <v>21</v>
      </c>
      <c r="F215" s="237" t="s">
        <v>21</v>
      </c>
      <c r="G215" s="237" t="s">
        <v>21</v>
      </c>
      <c r="H215" s="237" t="s">
        <v>6628</v>
      </c>
      <c r="I215" s="237" t="s">
        <v>21</v>
      </c>
      <c r="J215" s="237" t="s">
        <v>6629</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6630</v>
      </c>
      <c r="B216" s="235" t="s">
        <v>6631</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3080</v>
      </c>
      <c r="B217" s="236" t="s">
        <v>6632</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6633</v>
      </c>
      <c r="B218" s="237" t="s">
        <v>6634</v>
      </c>
      <c r="C218" s="237" t="s">
        <v>6635</v>
      </c>
      <c r="D218" s="237" t="s">
        <v>5729</v>
      </c>
      <c r="E218" s="237" t="s">
        <v>5515</v>
      </c>
      <c r="F218" s="237" t="s">
        <v>21</v>
      </c>
      <c r="G218" s="237" t="s">
        <v>21</v>
      </c>
      <c r="H218" s="237" t="s">
        <v>6636</v>
      </c>
      <c r="I218" s="237" t="s">
        <v>21</v>
      </c>
      <c r="J218" s="237" t="s">
        <v>6637</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6638</v>
      </c>
      <c r="B219" s="237" t="s">
        <v>6639</v>
      </c>
      <c r="C219" s="237" t="s">
        <v>5520</v>
      </c>
      <c r="D219" s="237" t="s">
        <v>5521</v>
      </c>
      <c r="E219" s="237" t="s">
        <v>21</v>
      </c>
      <c r="F219" s="237" t="s">
        <v>5523</v>
      </c>
      <c r="G219" s="237" t="s">
        <v>21</v>
      </c>
      <c r="H219" s="237" t="s">
        <v>6640</v>
      </c>
      <c r="I219" s="237" t="s">
        <v>21</v>
      </c>
      <c r="J219" s="237" t="s">
        <v>6641</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3084</v>
      </c>
      <c r="B220" s="236" t="s">
        <v>6642</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6643</v>
      </c>
      <c r="B221" s="237" t="s">
        <v>6644</v>
      </c>
      <c r="C221" s="237" t="s">
        <v>6645</v>
      </c>
      <c r="D221" s="237" t="s">
        <v>6646</v>
      </c>
      <c r="E221" s="237" t="s">
        <v>21</v>
      </c>
      <c r="F221" s="237" t="s">
        <v>21</v>
      </c>
      <c r="G221" s="237" t="s">
        <v>21</v>
      </c>
      <c r="H221" s="237" t="s">
        <v>6647</v>
      </c>
      <c r="I221" s="237" t="s">
        <v>21</v>
      </c>
      <c r="J221" s="237" t="s">
        <v>6648</v>
      </c>
      <c r="K221" s="240">
        <f>IF(COUNTIF(L221:AY221,"&lt;&gt;")=0,"",SUMPRODUCT(((Recommendations[ImplStatus]="Implemented")+(Recommendations[ImplStatus]="Compensated"))*ISNUMBER(MATCH(Recommendations[Id],L221:AY221,0)))/COUNTIF(L221:AY221,"&lt;&gt;"))</f>
        <v>0</v>
      </c>
      <c r="L221" s="243" t="s">
        <v>36</v>
      </c>
      <c r="M221" s="243" t="s">
        <v>124</v>
      </c>
      <c r="N221" s="243" t="s">
        <v>321</v>
      </c>
      <c r="O221" s="243" t="s">
        <v>411</v>
      </c>
      <c r="P221" s="243" t="s">
        <v>471</v>
      </c>
      <c r="Q221" s="243" t="s">
        <v>816</v>
      </c>
      <c r="R221" s="243" t="s">
        <v>910</v>
      </c>
      <c r="S221" s="243" t="s">
        <v>1000</v>
      </c>
      <c r="T221" s="243" t="s">
        <v>1005</v>
      </c>
      <c r="U221" s="243" t="s">
        <v>1009</v>
      </c>
      <c r="V221" s="243" t="s">
        <v>1014</v>
      </c>
      <c r="W221" s="243" t="s">
        <v>1100</v>
      </c>
      <c r="X221" s="243" t="s">
        <v>1475</v>
      </c>
      <c r="Y221" s="243" t="s">
        <v>1639</v>
      </c>
      <c r="Z221" s="243" t="s">
        <v>1783</v>
      </c>
      <c r="AA221" s="243" t="s">
        <v>1945</v>
      </c>
      <c r="AB221" s="243" t="s">
        <v>2139</v>
      </c>
      <c r="AC221" s="243" t="s">
        <v>2295</v>
      </c>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6649</v>
      </c>
      <c r="B222" s="237" t="s">
        <v>6650</v>
      </c>
      <c r="C222" s="237" t="s">
        <v>6651</v>
      </c>
      <c r="D222" s="237" t="s">
        <v>6652</v>
      </c>
      <c r="E222" s="237" t="s">
        <v>21</v>
      </c>
      <c r="F222" s="237" t="s">
        <v>21</v>
      </c>
      <c r="G222" s="237" t="s">
        <v>21</v>
      </c>
      <c r="H222" s="237" t="s">
        <v>6653</v>
      </c>
      <c r="I222" s="237" t="s">
        <v>21</v>
      </c>
      <c r="J222" s="237" t="s">
        <v>6654</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6655</v>
      </c>
      <c r="B223" s="237" t="s">
        <v>6656</v>
      </c>
      <c r="C223" s="237" t="s">
        <v>6657</v>
      </c>
      <c r="D223" s="237" t="s">
        <v>21</v>
      </c>
      <c r="E223" s="237" t="s">
        <v>6658</v>
      </c>
      <c r="F223" s="237" t="s">
        <v>21</v>
      </c>
      <c r="G223" s="237" t="s">
        <v>21</v>
      </c>
      <c r="H223" s="237" t="s">
        <v>6659</v>
      </c>
      <c r="I223" s="237" t="s">
        <v>21</v>
      </c>
      <c r="J223" s="237" t="s">
        <v>6660</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6661</v>
      </c>
      <c r="B224" s="237" t="s">
        <v>6662</v>
      </c>
      <c r="C224" s="237" t="s">
        <v>6663</v>
      </c>
      <c r="D224" s="237" t="s">
        <v>21</v>
      </c>
      <c r="E224" s="237" t="s">
        <v>21</v>
      </c>
      <c r="F224" s="237" t="s">
        <v>21</v>
      </c>
      <c r="G224" s="237" t="s">
        <v>21</v>
      </c>
      <c r="H224" s="237" t="s">
        <v>6664</v>
      </c>
      <c r="I224" s="237" t="s">
        <v>21</v>
      </c>
      <c r="J224" s="237" t="s">
        <v>6665</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6666</v>
      </c>
      <c r="B225" s="237" t="s">
        <v>6667</v>
      </c>
      <c r="C225" s="237" t="s">
        <v>6668</v>
      </c>
      <c r="D225" s="237" t="s">
        <v>21</v>
      </c>
      <c r="E225" s="237" t="s">
        <v>21</v>
      </c>
      <c r="F225" s="237" t="s">
        <v>21</v>
      </c>
      <c r="G225" s="237" t="s">
        <v>21</v>
      </c>
      <c r="H225" s="237" t="s">
        <v>6669</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6670</v>
      </c>
      <c r="B226" s="237" t="s">
        <v>6671</v>
      </c>
      <c r="C226" s="237" t="s">
        <v>6672</v>
      </c>
      <c r="D226" s="237" t="s">
        <v>21</v>
      </c>
      <c r="E226" s="237" t="s">
        <v>21</v>
      </c>
      <c r="F226" s="237" t="s">
        <v>21</v>
      </c>
      <c r="G226" s="237" t="s">
        <v>21</v>
      </c>
      <c r="H226" s="237" t="s">
        <v>6673</v>
      </c>
      <c r="I226" s="237" t="s">
        <v>21</v>
      </c>
      <c r="J226" s="237" t="s">
        <v>6674</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6675</v>
      </c>
      <c r="B227" s="237" t="s">
        <v>6676</v>
      </c>
      <c r="C227" s="237" t="s">
        <v>6677</v>
      </c>
      <c r="D227" s="237" t="s">
        <v>21</v>
      </c>
      <c r="E227" s="237" t="s">
        <v>21</v>
      </c>
      <c r="F227" s="237" t="s">
        <v>21</v>
      </c>
      <c r="G227" s="237" t="s">
        <v>21</v>
      </c>
      <c r="H227" s="237" t="s">
        <v>6678</v>
      </c>
      <c r="I227" s="237" t="s">
        <v>21</v>
      </c>
      <c r="J227" s="237" t="s">
        <v>6679</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6680</v>
      </c>
      <c r="B228" s="237" t="s">
        <v>6681</v>
      </c>
      <c r="C228" s="237" t="s">
        <v>6682</v>
      </c>
      <c r="D228" s="237" t="s">
        <v>21</v>
      </c>
      <c r="E228" s="237" t="s">
        <v>21</v>
      </c>
      <c r="F228" s="237" t="s">
        <v>21</v>
      </c>
      <c r="G228" s="237" t="s">
        <v>21</v>
      </c>
      <c r="H228" s="237" t="s">
        <v>6683</v>
      </c>
      <c r="I228" s="237" t="s">
        <v>21</v>
      </c>
      <c r="J228" s="237" t="s">
        <v>6684</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6685</v>
      </c>
      <c r="B229" s="237" t="s">
        <v>6686</v>
      </c>
      <c r="C229" s="237" t="s">
        <v>6687</v>
      </c>
      <c r="D229" s="237" t="s">
        <v>21</v>
      </c>
      <c r="E229" s="237" t="s">
        <v>21</v>
      </c>
      <c r="F229" s="237" t="s">
        <v>21</v>
      </c>
      <c r="G229" s="237" t="s">
        <v>21</v>
      </c>
      <c r="H229" s="237" t="s">
        <v>6688</v>
      </c>
      <c r="I229" s="237" t="s">
        <v>21</v>
      </c>
      <c r="J229" s="237" t="s">
        <v>6689</v>
      </c>
      <c r="K229" s="240">
        <f>IF(COUNTIF(L229:AY229,"&lt;&gt;")=0,"",SUMPRODUCT(((Recommendations[ImplStatus]="Implemented")+(Recommendations[ImplStatus]="Compensated"))*ISNUMBER(MATCH(Recommendations[Id],L229:AY229,0)))/COUNTIF(L229:AY229,"&lt;&gt;"))</f>
        <v>0</v>
      </c>
      <c r="L229" s="243" t="s">
        <v>36</v>
      </c>
      <c r="M229" s="243" t="s">
        <v>411</v>
      </c>
      <c r="N229" s="243" t="s">
        <v>1359</v>
      </c>
      <c r="O229" s="243" t="s">
        <v>1475</v>
      </c>
      <c r="P229" s="243" t="s">
        <v>1639</v>
      </c>
      <c r="Q229" s="243" t="s">
        <v>1783</v>
      </c>
      <c r="R229" s="243" t="s">
        <v>1945</v>
      </c>
      <c r="S229" s="243" t="s">
        <v>2139</v>
      </c>
      <c r="T229" s="243" t="s">
        <v>2295</v>
      </c>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3088</v>
      </c>
      <c r="B230" s="236" t="s">
        <v>6690</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6691</v>
      </c>
      <c r="B231" s="237" t="s">
        <v>6692</v>
      </c>
      <c r="C231" s="237" t="s">
        <v>6693</v>
      </c>
      <c r="D231" s="237" t="s">
        <v>6694</v>
      </c>
      <c r="E231" s="237" t="s">
        <v>21</v>
      </c>
      <c r="F231" s="237" t="s">
        <v>21</v>
      </c>
      <c r="G231" s="237" t="s">
        <v>21</v>
      </c>
      <c r="H231" s="237" t="s">
        <v>6695</v>
      </c>
      <c r="I231" s="237" t="s">
        <v>21</v>
      </c>
      <c r="J231" s="237" t="s">
        <v>6696</v>
      </c>
      <c r="K231" s="240">
        <f>IF(COUNTIF(L231:AY231,"&lt;&gt;")=0,"",SUMPRODUCT(((Recommendations[ImplStatus]="Implemented")+(Recommendations[ImplStatus]="Compensated"))*ISNUMBER(MATCH(Recommendations[Id],L231:AY231,0)))/COUNTIF(L231:AY231,"&lt;&gt;"))</f>
        <v>0</v>
      </c>
      <c r="L231" s="243" t="s">
        <v>905</v>
      </c>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6697</v>
      </c>
      <c r="B232" s="237" t="s">
        <v>6698</v>
      </c>
      <c r="C232" s="237" t="s">
        <v>6699</v>
      </c>
      <c r="D232" s="237" t="s">
        <v>6700</v>
      </c>
      <c r="E232" s="237" t="s">
        <v>21</v>
      </c>
      <c r="F232" s="237" t="s">
        <v>21</v>
      </c>
      <c r="G232" s="237" t="s">
        <v>21</v>
      </c>
      <c r="H232" s="237" t="s">
        <v>6701</v>
      </c>
      <c r="I232" s="237" t="s">
        <v>21</v>
      </c>
      <c r="J232" s="237" t="s">
        <v>6702</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6703</v>
      </c>
      <c r="B233" s="237" t="s">
        <v>6704</v>
      </c>
      <c r="C233" s="237" t="s">
        <v>6705</v>
      </c>
      <c r="D233" s="237" t="s">
        <v>6706</v>
      </c>
      <c r="E233" s="237" t="s">
        <v>21</v>
      </c>
      <c r="F233" s="237" t="s">
        <v>21</v>
      </c>
      <c r="G233" s="237" t="s">
        <v>21</v>
      </c>
      <c r="H233" s="237" t="s">
        <v>6707</v>
      </c>
      <c r="I233" s="237" t="s">
        <v>21</v>
      </c>
      <c r="J233" s="237" t="s">
        <v>6708</v>
      </c>
      <c r="K233" s="240">
        <f>IF(COUNTIF(L233:AY233,"&lt;&gt;")=0,"",SUMPRODUCT(((Recommendations[ImplStatus]="Implemented")+(Recommendations[ImplStatus]="Compensated"))*ISNUMBER(MATCH(Recommendations[Id],L233:AY233,0)))/COUNTIF(L233:AY233,"&lt;&gt;"))</f>
        <v>0</v>
      </c>
      <c r="L233" s="243" t="s">
        <v>124</v>
      </c>
      <c r="M233" s="243" t="s">
        <v>321</v>
      </c>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6709</v>
      </c>
      <c r="B234" s="237" t="s">
        <v>6710</v>
      </c>
      <c r="C234" s="237" t="s">
        <v>6711</v>
      </c>
      <c r="D234" s="237" t="s">
        <v>6712</v>
      </c>
      <c r="E234" s="237" t="s">
        <v>21</v>
      </c>
      <c r="F234" s="237" t="s">
        <v>21</v>
      </c>
      <c r="G234" s="237" t="s">
        <v>21</v>
      </c>
      <c r="H234" s="237" t="s">
        <v>6713</v>
      </c>
      <c r="I234" s="237" t="s">
        <v>21</v>
      </c>
      <c r="J234" s="237" t="s">
        <v>6714</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3092</v>
      </c>
      <c r="B235" s="236" t="s">
        <v>6715</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6716</v>
      </c>
      <c r="B236" s="237" t="s">
        <v>6717</v>
      </c>
      <c r="C236" s="237" t="s">
        <v>6718</v>
      </c>
      <c r="D236" s="237" t="s">
        <v>6719</v>
      </c>
      <c r="E236" s="237" t="s">
        <v>21</v>
      </c>
      <c r="F236" s="237" t="s">
        <v>21</v>
      </c>
      <c r="G236" s="237" t="s">
        <v>21</v>
      </c>
      <c r="H236" s="237" t="s">
        <v>6720</v>
      </c>
      <c r="I236" s="237" t="s">
        <v>21</v>
      </c>
      <c r="J236" s="237" t="s">
        <v>6721</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6722</v>
      </c>
      <c r="B237" s="237" t="s">
        <v>6723</v>
      </c>
      <c r="C237" s="237" t="s">
        <v>6724</v>
      </c>
      <c r="D237" s="237" t="s">
        <v>6725</v>
      </c>
      <c r="E237" s="237" t="s">
        <v>21</v>
      </c>
      <c r="F237" s="237" t="s">
        <v>21</v>
      </c>
      <c r="G237" s="237" t="s">
        <v>6726</v>
      </c>
      <c r="H237" s="237" t="s">
        <v>6727</v>
      </c>
      <c r="I237" s="237" t="s">
        <v>5957</v>
      </c>
      <c r="J237" s="237" t="s">
        <v>6728</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6729</v>
      </c>
      <c r="B238" s="237" t="s">
        <v>6730</v>
      </c>
      <c r="C238" s="237" t="s">
        <v>6731</v>
      </c>
      <c r="D238" s="237" t="s">
        <v>21</v>
      </c>
      <c r="E238" s="237" t="s">
        <v>21</v>
      </c>
      <c r="F238" s="237" t="s">
        <v>21</v>
      </c>
      <c r="G238" s="237" t="s">
        <v>21</v>
      </c>
      <c r="H238" s="237" t="s">
        <v>6732</v>
      </c>
      <c r="I238" s="237" t="s">
        <v>6733</v>
      </c>
      <c r="J238" s="237" t="s">
        <v>6734</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6735</v>
      </c>
      <c r="B239" s="237" t="s">
        <v>6736</v>
      </c>
      <c r="C239" s="237" t="s">
        <v>6737</v>
      </c>
      <c r="D239" s="237" t="s">
        <v>21</v>
      </c>
      <c r="E239" s="237" t="s">
        <v>21</v>
      </c>
      <c r="F239" s="237" t="s">
        <v>21</v>
      </c>
      <c r="G239" s="237" t="s">
        <v>21</v>
      </c>
      <c r="H239" s="237" t="s">
        <v>6738</v>
      </c>
      <c r="I239" s="237" t="s">
        <v>5957</v>
      </c>
      <c r="J239" s="237" t="s">
        <v>6739</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6740</v>
      </c>
      <c r="B240" s="237" t="s">
        <v>6741</v>
      </c>
      <c r="C240" s="237" t="s">
        <v>6742</v>
      </c>
      <c r="D240" s="237" t="s">
        <v>6743</v>
      </c>
      <c r="E240" s="237" t="s">
        <v>21</v>
      </c>
      <c r="F240" s="237" t="s">
        <v>21</v>
      </c>
      <c r="G240" s="237" t="s">
        <v>21</v>
      </c>
      <c r="H240" s="237" t="s">
        <v>6744</v>
      </c>
      <c r="I240" s="237" t="s">
        <v>21</v>
      </c>
      <c r="J240" s="237" t="s">
        <v>6745</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3096</v>
      </c>
      <c r="B241" s="236" t="s">
        <v>6746</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6747</v>
      </c>
      <c r="B242" s="237" t="s">
        <v>6748</v>
      </c>
      <c r="C242" s="237" t="s">
        <v>6749</v>
      </c>
      <c r="D242" s="237" t="s">
        <v>21</v>
      </c>
      <c r="E242" s="237" t="s">
        <v>21</v>
      </c>
      <c r="F242" s="237" t="s">
        <v>6750</v>
      </c>
      <c r="G242" s="237" t="s">
        <v>21</v>
      </c>
      <c r="H242" s="237" t="s">
        <v>6751</v>
      </c>
      <c r="I242" s="237" t="s">
        <v>21</v>
      </c>
      <c r="J242" s="237" t="s">
        <v>6752</v>
      </c>
      <c r="K242" s="240">
        <f>IF(COUNTIF(L242:AY242,"&lt;&gt;")=0,"",SUMPRODUCT(((Recommendations[ImplStatus]="Implemented")+(Recommendations[ImplStatus]="Compensated"))*ISNUMBER(MATCH(Recommendations[Id],L242:AY242,0)))/COUNTIF(L242:AY242,"&lt;&gt;"))</f>
        <v>0</v>
      </c>
      <c r="L242" s="243" t="s">
        <v>471</v>
      </c>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3100</v>
      </c>
      <c r="B243" s="236" t="s">
        <v>6753</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6754</v>
      </c>
      <c r="B244" s="237" t="s">
        <v>6755</v>
      </c>
      <c r="C244" s="237" t="s">
        <v>6756</v>
      </c>
      <c r="D244" s="237" t="s">
        <v>21</v>
      </c>
      <c r="E244" s="237" t="s">
        <v>21</v>
      </c>
      <c r="F244" s="237" t="s">
        <v>6757</v>
      </c>
      <c r="G244" s="237" t="s">
        <v>21</v>
      </c>
      <c r="H244" s="237" t="s">
        <v>6758</v>
      </c>
      <c r="I244" s="237" t="s">
        <v>6759</v>
      </c>
      <c r="J244" s="237" t="s">
        <v>6760</v>
      </c>
      <c r="K244" s="240">
        <f>IF(COUNTIF(L244:AY244,"&lt;&gt;")=0,"",SUMPRODUCT(((Recommendations[ImplStatus]="Implemented")+(Recommendations[ImplStatus]="Compensated"))*ISNUMBER(MATCH(Recommendations[Id],L244:AY244,0)))/COUNTIF(L244:AY244,"&lt;&gt;"))</f>
        <v>0</v>
      </c>
      <c r="L244" s="243" t="s">
        <v>134</v>
      </c>
      <c r="M244" s="243" t="s">
        <v>476</v>
      </c>
      <c r="N244" s="243" t="s">
        <v>1449</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6761</v>
      </c>
      <c r="B245" s="237" t="s">
        <v>6762</v>
      </c>
      <c r="C245" s="237" t="s">
        <v>6763</v>
      </c>
      <c r="D245" s="237" t="s">
        <v>6764</v>
      </c>
      <c r="E245" s="237" t="s">
        <v>21</v>
      </c>
      <c r="F245" s="237" t="s">
        <v>21</v>
      </c>
      <c r="G245" s="237" t="s">
        <v>21</v>
      </c>
      <c r="H245" s="237" t="s">
        <v>6765</v>
      </c>
      <c r="I245" s="237" t="s">
        <v>21</v>
      </c>
      <c r="J245" s="237" t="s">
        <v>6766</v>
      </c>
      <c r="K245" s="240">
        <f>IF(COUNTIF(L245:AY245,"&lt;&gt;")=0,"",SUMPRODUCT(((Recommendations[ImplStatus]="Implemented")+(Recommendations[ImplStatus]="Compensated"))*ISNUMBER(MATCH(Recommendations[Id],L245:AY245,0)))/COUNTIF(L245:AY245,"&lt;&gt;"))</f>
        <v>0</v>
      </c>
      <c r="L245" s="243" t="s">
        <v>134</v>
      </c>
      <c r="M245" s="243" t="s">
        <v>476</v>
      </c>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6767</v>
      </c>
      <c r="B246" s="237" t="s">
        <v>6768</v>
      </c>
      <c r="C246" s="237" t="s">
        <v>6769</v>
      </c>
      <c r="D246" s="237" t="s">
        <v>21</v>
      </c>
      <c r="E246" s="237" t="s">
        <v>21</v>
      </c>
      <c r="F246" s="237" t="s">
        <v>21</v>
      </c>
      <c r="G246" s="237" t="s">
        <v>21</v>
      </c>
      <c r="H246" s="237" t="s">
        <v>6770</v>
      </c>
      <c r="I246" s="237" t="s">
        <v>21</v>
      </c>
      <c r="J246" s="237" t="s">
        <v>6771</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3104</v>
      </c>
      <c r="B247" s="236" t="s">
        <v>6772</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6773</v>
      </c>
      <c r="B248" s="237" t="s">
        <v>6774</v>
      </c>
      <c r="C248" s="237" t="s">
        <v>6775</v>
      </c>
      <c r="D248" s="237" t="s">
        <v>6776</v>
      </c>
      <c r="E248" s="237" t="s">
        <v>21</v>
      </c>
      <c r="F248" s="237" t="s">
        <v>21</v>
      </c>
      <c r="G248" s="237" t="s">
        <v>21</v>
      </c>
      <c r="H248" s="237" t="s">
        <v>6777</v>
      </c>
      <c r="I248" s="237" t="s">
        <v>6778</v>
      </c>
      <c r="J248" s="237" t="s">
        <v>6779</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6780</v>
      </c>
      <c r="B249" s="237" t="s">
        <v>6781</v>
      </c>
      <c r="C249" s="237" t="s">
        <v>6775</v>
      </c>
      <c r="D249" s="237" t="s">
        <v>6782</v>
      </c>
      <c r="E249" s="237" t="s">
        <v>21</v>
      </c>
      <c r="F249" s="237" t="s">
        <v>21</v>
      </c>
      <c r="G249" s="237" t="s">
        <v>21</v>
      </c>
      <c r="H249" s="237" t="s">
        <v>6777</v>
      </c>
      <c r="I249" s="237" t="s">
        <v>6783</v>
      </c>
      <c r="J249" s="237" t="s">
        <v>6784</v>
      </c>
      <c r="K249" s="240">
        <f>IF(COUNTIF(L249:AY249,"&lt;&gt;")=0,"",SUMPRODUCT(((Recommendations[ImplStatus]="Implemented")+(Recommendations[ImplStatus]="Compensated"))*ISNUMBER(MATCH(Recommendations[Id],L249:AY249,0)))/COUNTIF(L249:AY249,"&lt;&gt;"))</f>
        <v>0</v>
      </c>
      <c r="L249" s="243" t="s">
        <v>115</v>
      </c>
      <c r="M249" s="243" t="s">
        <v>129</v>
      </c>
      <c r="N249" s="243" t="s">
        <v>887</v>
      </c>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6785</v>
      </c>
      <c r="B250" s="237" t="s">
        <v>6786</v>
      </c>
      <c r="C250" s="237" t="s">
        <v>6787</v>
      </c>
      <c r="D250" s="237" t="s">
        <v>6788</v>
      </c>
      <c r="E250" s="237" t="s">
        <v>21</v>
      </c>
      <c r="F250" s="237" t="s">
        <v>21</v>
      </c>
      <c r="G250" s="237" t="s">
        <v>21</v>
      </c>
      <c r="H250" s="237" t="s">
        <v>6789</v>
      </c>
      <c r="I250" s="237" t="s">
        <v>21</v>
      </c>
      <c r="J250" s="237" t="s">
        <v>6790</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6791</v>
      </c>
      <c r="B251" s="235" t="s">
        <v>6792</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3110</v>
      </c>
      <c r="B252" s="236" t="s">
        <v>6793</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6794</v>
      </c>
      <c r="B253" s="237" t="s">
        <v>6795</v>
      </c>
      <c r="C253" s="237" t="s">
        <v>6796</v>
      </c>
      <c r="D253" s="237" t="s">
        <v>5729</v>
      </c>
      <c r="E253" s="237" t="s">
        <v>5515</v>
      </c>
      <c r="F253" s="237" t="s">
        <v>21</v>
      </c>
      <c r="G253" s="237" t="s">
        <v>21</v>
      </c>
      <c r="H253" s="237" t="s">
        <v>6797</v>
      </c>
      <c r="I253" s="237" t="s">
        <v>21</v>
      </c>
      <c r="J253" s="237" t="s">
        <v>6798</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6799</v>
      </c>
      <c r="B254" s="237" t="s">
        <v>6800</v>
      </c>
      <c r="C254" s="237" t="s">
        <v>5520</v>
      </c>
      <c r="D254" s="237" t="s">
        <v>5521</v>
      </c>
      <c r="E254" s="237" t="s">
        <v>21</v>
      </c>
      <c r="F254" s="237" t="s">
        <v>5523</v>
      </c>
      <c r="G254" s="237" t="s">
        <v>21</v>
      </c>
      <c r="H254" s="237" t="s">
        <v>6801</v>
      </c>
      <c r="I254" s="237" t="s">
        <v>21</v>
      </c>
      <c r="J254" s="237" t="s">
        <v>6802</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3114</v>
      </c>
      <c r="B255" s="236" t="s">
        <v>6803</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6804</v>
      </c>
      <c r="B256" s="237" t="s">
        <v>6805</v>
      </c>
      <c r="C256" s="237" t="s">
        <v>6806</v>
      </c>
      <c r="D256" s="237" t="s">
        <v>6807</v>
      </c>
      <c r="E256" s="237" t="s">
        <v>6808</v>
      </c>
      <c r="F256" s="237" t="s">
        <v>6809</v>
      </c>
      <c r="G256" s="237" t="s">
        <v>21</v>
      </c>
      <c r="H256" s="237" t="s">
        <v>6810</v>
      </c>
      <c r="I256" s="237" t="s">
        <v>21</v>
      </c>
      <c r="J256" s="237" t="s">
        <v>6811</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6812</v>
      </c>
      <c r="B257" s="237" t="s">
        <v>6813</v>
      </c>
      <c r="C257" s="237" t="s">
        <v>6814</v>
      </c>
      <c r="D257" s="237" t="s">
        <v>6815</v>
      </c>
      <c r="E257" s="237" t="s">
        <v>21</v>
      </c>
      <c r="F257" s="237" t="s">
        <v>21</v>
      </c>
      <c r="G257" s="237" t="s">
        <v>21</v>
      </c>
      <c r="H257" s="237" t="s">
        <v>6816</v>
      </c>
      <c r="I257" s="237" t="s">
        <v>21</v>
      </c>
      <c r="J257" s="237" t="s">
        <v>6817</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3119</v>
      </c>
      <c r="B258" s="236" t="s">
        <v>6818</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6819</v>
      </c>
      <c r="B259" s="237" t="s">
        <v>6820</v>
      </c>
      <c r="C259" s="237" t="s">
        <v>6821</v>
      </c>
      <c r="D259" s="237" t="s">
        <v>6822</v>
      </c>
      <c r="E259" s="237" t="s">
        <v>6823</v>
      </c>
      <c r="F259" s="237" t="s">
        <v>21</v>
      </c>
      <c r="G259" s="237" t="s">
        <v>21</v>
      </c>
      <c r="H259" s="237" t="s">
        <v>6824</v>
      </c>
      <c r="I259" s="237" t="s">
        <v>21</v>
      </c>
      <c r="J259" s="237" t="s">
        <v>6825</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6826</v>
      </c>
      <c r="B260" s="237" t="s">
        <v>6827</v>
      </c>
      <c r="C260" s="237" t="s">
        <v>6828</v>
      </c>
      <c r="D260" s="237" t="s">
        <v>21</v>
      </c>
      <c r="E260" s="237" t="s">
        <v>21</v>
      </c>
      <c r="F260" s="237" t="s">
        <v>21</v>
      </c>
      <c r="G260" s="237" t="s">
        <v>21</v>
      </c>
      <c r="H260" s="237" t="s">
        <v>6829</v>
      </c>
      <c r="I260" s="237" t="s">
        <v>6830</v>
      </c>
      <c r="J260" s="237" t="s">
        <v>6831</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6832</v>
      </c>
      <c r="B261" s="237" t="s">
        <v>6833</v>
      </c>
      <c r="C261" s="237" t="s">
        <v>6834</v>
      </c>
      <c r="D261" s="237" t="s">
        <v>6835</v>
      </c>
      <c r="E261" s="237" t="s">
        <v>21</v>
      </c>
      <c r="F261" s="237" t="s">
        <v>21</v>
      </c>
      <c r="G261" s="237" t="s">
        <v>21</v>
      </c>
      <c r="H261" s="237" t="s">
        <v>6836</v>
      </c>
      <c r="I261" s="237" t="s">
        <v>6837</v>
      </c>
      <c r="J261" s="237" t="s">
        <v>6838</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6839</v>
      </c>
      <c r="B262" s="237" t="s">
        <v>6840</v>
      </c>
      <c r="C262" s="237" t="s">
        <v>6841</v>
      </c>
      <c r="D262" s="237" t="s">
        <v>6842</v>
      </c>
      <c r="E262" s="237" t="s">
        <v>21</v>
      </c>
      <c r="F262" s="237" t="s">
        <v>21</v>
      </c>
      <c r="G262" s="237" t="s">
        <v>21</v>
      </c>
      <c r="H262" s="237" t="s">
        <v>6843</v>
      </c>
      <c r="I262" s="237" t="s">
        <v>6844</v>
      </c>
      <c r="J262" s="237" t="s">
        <v>6845</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6846</v>
      </c>
      <c r="B263" s="237" t="s">
        <v>6847</v>
      </c>
      <c r="C263" s="237" t="s">
        <v>6848</v>
      </c>
      <c r="D263" s="237" t="s">
        <v>6849</v>
      </c>
      <c r="E263" s="237" t="s">
        <v>21</v>
      </c>
      <c r="F263" s="237" t="s">
        <v>21</v>
      </c>
      <c r="G263" s="237" t="s">
        <v>6850</v>
      </c>
      <c r="H263" s="237" t="s">
        <v>5753</v>
      </c>
      <c r="I263" s="237" t="s">
        <v>6851</v>
      </c>
      <c r="J263" s="237" t="s">
        <v>6852</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6853</v>
      </c>
      <c r="B264" s="237" t="s">
        <v>6854</v>
      </c>
      <c r="C264" s="237" t="s">
        <v>6841</v>
      </c>
      <c r="D264" s="237" t="s">
        <v>6855</v>
      </c>
      <c r="E264" s="237" t="s">
        <v>21</v>
      </c>
      <c r="F264" s="237" t="s">
        <v>21</v>
      </c>
      <c r="G264" s="237" t="s">
        <v>21</v>
      </c>
      <c r="H264" s="237" t="s">
        <v>6856</v>
      </c>
      <c r="I264" s="237" t="s">
        <v>21</v>
      </c>
      <c r="J264" s="237" t="s">
        <v>6857</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3123</v>
      </c>
      <c r="B265" s="236" t="s">
        <v>6858</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6859</v>
      </c>
      <c r="B266" s="237" t="s">
        <v>6860</v>
      </c>
      <c r="C266" s="237" t="s">
        <v>6861</v>
      </c>
      <c r="D266" s="237" t="s">
        <v>6862</v>
      </c>
      <c r="E266" s="237" t="s">
        <v>6863</v>
      </c>
      <c r="F266" s="237" t="s">
        <v>21</v>
      </c>
      <c r="G266" s="237" t="s">
        <v>6864</v>
      </c>
      <c r="H266" s="237" t="s">
        <v>6865</v>
      </c>
      <c r="I266" s="237" t="s">
        <v>6866</v>
      </c>
      <c r="J266" s="237" t="s">
        <v>6867</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6868</v>
      </c>
      <c r="B267" s="237" t="s">
        <v>6869</v>
      </c>
      <c r="C267" s="237" t="s">
        <v>6870</v>
      </c>
      <c r="D267" s="237" t="s">
        <v>6871</v>
      </c>
      <c r="E267" s="237" t="s">
        <v>21</v>
      </c>
      <c r="F267" s="237" t="s">
        <v>21</v>
      </c>
      <c r="G267" s="237" t="s">
        <v>21</v>
      </c>
      <c r="H267" s="237" t="s">
        <v>6872</v>
      </c>
      <c r="I267" s="237" t="s">
        <v>21</v>
      </c>
      <c r="J267" s="237" t="s">
        <v>6873</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6874</v>
      </c>
      <c r="B268" s="237" t="s">
        <v>6875</v>
      </c>
      <c r="C268" s="237" t="s">
        <v>6876</v>
      </c>
      <c r="D268" s="237" t="s">
        <v>6871</v>
      </c>
      <c r="E268" s="237" t="s">
        <v>21</v>
      </c>
      <c r="F268" s="237" t="s">
        <v>21</v>
      </c>
      <c r="G268" s="237" t="s">
        <v>6877</v>
      </c>
      <c r="H268" s="237" t="s">
        <v>6878</v>
      </c>
      <c r="I268" s="237" t="s">
        <v>21</v>
      </c>
      <c r="J268" s="237" t="s">
        <v>6879</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6880</v>
      </c>
      <c r="B269" s="237" t="s">
        <v>6881</v>
      </c>
      <c r="C269" s="237" t="s">
        <v>6876</v>
      </c>
      <c r="D269" s="237" t="s">
        <v>6882</v>
      </c>
      <c r="E269" s="237" t="s">
        <v>21</v>
      </c>
      <c r="F269" s="237" t="s">
        <v>21</v>
      </c>
      <c r="G269" s="237" t="s">
        <v>21</v>
      </c>
      <c r="H269" s="237" t="s">
        <v>6883</v>
      </c>
      <c r="I269" s="237" t="s">
        <v>21</v>
      </c>
      <c r="J269" s="237" t="s">
        <v>6884</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6885</v>
      </c>
      <c r="B270" s="237" t="s">
        <v>6886</v>
      </c>
      <c r="C270" s="237" t="s">
        <v>6887</v>
      </c>
      <c r="D270" s="237" t="s">
        <v>6888</v>
      </c>
      <c r="E270" s="237" t="s">
        <v>21</v>
      </c>
      <c r="F270" s="237" t="s">
        <v>21</v>
      </c>
      <c r="G270" s="237" t="s">
        <v>21</v>
      </c>
      <c r="H270" s="237" t="s">
        <v>6889</v>
      </c>
      <c r="I270" s="237" t="s">
        <v>21</v>
      </c>
      <c r="J270" s="237" t="s">
        <v>6890</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6891</v>
      </c>
      <c r="B271" s="237" t="s">
        <v>6892</v>
      </c>
      <c r="C271" s="237" t="s">
        <v>6893</v>
      </c>
      <c r="D271" s="237" t="s">
        <v>6894</v>
      </c>
      <c r="E271" s="237" t="s">
        <v>21</v>
      </c>
      <c r="F271" s="237" t="s">
        <v>21</v>
      </c>
      <c r="G271" s="237" t="s">
        <v>21</v>
      </c>
      <c r="H271" s="237" t="s">
        <v>6895</v>
      </c>
      <c r="I271" s="237" t="s">
        <v>6896</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6897</v>
      </c>
      <c r="B272" s="237" t="s">
        <v>6898</v>
      </c>
      <c r="C272" s="237" t="s">
        <v>6899</v>
      </c>
      <c r="D272" s="237" t="s">
        <v>6900</v>
      </c>
      <c r="E272" s="237" t="s">
        <v>21</v>
      </c>
      <c r="F272" s="237" t="s">
        <v>21</v>
      </c>
      <c r="G272" s="237" t="s">
        <v>21</v>
      </c>
      <c r="H272" s="237" t="s">
        <v>6901</v>
      </c>
      <c r="I272" s="237" t="s">
        <v>6902</v>
      </c>
      <c r="J272" s="237" t="s">
        <v>6903</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3127</v>
      </c>
      <c r="B273" s="236" t="s">
        <v>6904</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6905</v>
      </c>
      <c r="B274" s="237" t="s">
        <v>6906</v>
      </c>
      <c r="C274" s="237" t="s">
        <v>6907</v>
      </c>
      <c r="D274" s="237" t="s">
        <v>6900</v>
      </c>
      <c r="E274" s="237" t="s">
        <v>6908</v>
      </c>
      <c r="F274" s="237" t="s">
        <v>21</v>
      </c>
      <c r="G274" s="237" t="s">
        <v>21</v>
      </c>
      <c r="H274" s="237" t="s">
        <v>6909</v>
      </c>
      <c r="I274" s="237" t="s">
        <v>21</v>
      </c>
      <c r="J274" s="237" t="s">
        <v>6910</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6911</v>
      </c>
      <c r="B275" s="237" t="s">
        <v>6912</v>
      </c>
      <c r="C275" s="237" t="s">
        <v>6913</v>
      </c>
      <c r="D275" s="237" t="s">
        <v>6914</v>
      </c>
      <c r="E275" s="237" t="s">
        <v>21</v>
      </c>
      <c r="F275" s="237" t="s">
        <v>21</v>
      </c>
      <c r="G275" s="237" t="s">
        <v>21</v>
      </c>
      <c r="H275" s="237" t="s">
        <v>6915</v>
      </c>
      <c r="I275" s="237" t="s">
        <v>21</v>
      </c>
      <c r="J275" s="237" t="s">
        <v>6916</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6917</v>
      </c>
      <c r="B276" s="237" t="s">
        <v>6918</v>
      </c>
      <c r="C276" s="237" t="s">
        <v>6919</v>
      </c>
      <c r="D276" s="237" t="s">
        <v>6920</v>
      </c>
      <c r="E276" s="237" t="s">
        <v>21</v>
      </c>
      <c r="F276" s="237" t="s">
        <v>6921</v>
      </c>
      <c r="G276" s="237" t="s">
        <v>21</v>
      </c>
      <c r="H276" s="237" t="s">
        <v>6922</v>
      </c>
      <c r="I276" s="237" t="s">
        <v>6923</v>
      </c>
      <c r="J276" s="237" t="s">
        <v>6924</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6925</v>
      </c>
      <c r="B277" s="236" t="s">
        <v>6926</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6927</v>
      </c>
      <c r="B278" s="237" t="s">
        <v>6928</v>
      </c>
      <c r="C278" s="237" t="s">
        <v>6929</v>
      </c>
      <c r="D278" s="237" t="s">
        <v>6930</v>
      </c>
      <c r="E278" s="237" t="s">
        <v>21</v>
      </c>
      <c r="F278" s="237" t="s">
        <v>6931</v>
      </c>
      <c r="G278" s="237" t="s">
        <v>21</v>
      </c>
      <c r="H278" s="237" t="s">
        <v>6932</v>
      </c>
      <c r="I278" s="237" t="s">
        <v>21</v>
      </c>
      <c r="J278" s="237" t="s">
        <v>6933</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6934</v>
      </c>
      <c r="B279" s="235" t="s">
        <v>6935</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3133</v>
      </c>
      <c r="B280" s="236" t="s">
        <v>6936</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6937</v>
      </c>
      <c r="B281" s="237" t="s">
        <v>6938</v>
      </c>
      <c r="C281" s="237" t="s">
        <v>6939</v>
      </c>
      <c r="D281" s="237" t="s">
        <v>6940</v>
      </c>
      <c r="E281" s="237" t="s">
        <v>6941</v>
      </c>
      <c r="F281" s="237" t="s">
        <v>21</v>
      </c>
      <c r="G281" s="237" t="s">
        <v>21</v>
      </c>
      <c r="H281" s="237" t="s">
        <v>6942</v>
      </c>
      <c r="I281" s="237" t="s">
        <v>21</v>
      </c>
      <c r="J281" s="237" t="s">
        <v>6943</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6944</v>
      </c>
      <c r="B282" s="237" t="s">
        <v>6945</v>
      </c>
      <c r="C282" s="237" t="s">
        <v>6946</v>
      </c>
      <c r="D282" s="237" t="s">
        <v>21</v>
      </c>
      <c r="E282" s="237" t="s">
        <v>21</v>
      </c>
      <c r="F282" s="237" t="s">
        <v>21</v>
      </c>
      <c r="G282" s="237" t="s">
        <v>21</v>
      </c>
      <c r="H282" s="237" t="s">
        <v>6947</v>
      </c>
      <c r="I282" s="237" t="s">
        <v>21</v>
      </c>
      <c r="J282" s="237" t="s">
        <v>6948</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6949</v>
      </c>
      <c r="B283" s="237" t="s">
        <v>6950</v>
      </c>
      <c r="C283" s="237" t="s">
        <v>6951</v>
      </c>
      <c r="D283" s="237" t="s">
        <v>21</v>
      </c>
      <c r="E283" s="237" t="s">
        <v>21</v>
      </c>
      <c r="F283" s="237" t="s">
        <v>21</v>
      </c>
      <c r="G283" s="237" t="s">
        <v>21</v>
      </c>
      <c r="H283" s="237" t="s">
        <v>6952</v>
      </c>
      <c r="I283" s="237" t="s">
        <v>21</v>
      </c>
      <c r="J283" s="237" t="s">
        <v>6953</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6954</v>
      </c>
      <c r="B284" s="237" t="s">
        <v>6955</v>
      </c>
      <c r="C284" s="237" t="s">
        <v>6956</v>
      </c>
      <c r="D284" s="237" t="s">
        <v>6957</v>
      </c>
      <c r="E284" s="237" t="s">
        <v>21</v>
      </c>
      <c r="F284" s="237" t="s">
        <v>21</v>
      </c>
      <c r="G284" s="237" t="s">
        <v>21</v>
      </c>
      <c r="H284" s="237" t="s">
        <v>6958</v>
      </c>
      <c r="I284" s="237" t="s">
        <v>21</v>
      </c>
      <c r="J284" s="237" t="s">
        <v>6959</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3137</v>
      </c>
      <c r="B285" s="236" t="s">
        <v>6960</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6961</v>
      </c>
      <c r="B286" s="237" t="s">
        <v>6962</v>
      </c>
      <c r="C286" s="237" t="s">
        <v>6963</v>
      </c>
      <c r="D286" s="237" t="s">
        <v>6964</v>
      </c>
      <c r="E286" s="237" t="s">
        <v>21</v>
      </c>
      <c r="F286" s="237" t="s">
        <v>21</v>
      </c>
      <c r="G286" s="237" t="s">
        <v>21</v>
      </c>
      <c r="H286" s="237" t="s">
        <v>6965</v>
      </c>
      <c r="I286" s="237" t="s">
        <v>6966</v>
      </c>
      <c r="J286" s="237" t="s">
        <v>6967</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3141</v>
      </c>
      <c r="B287" s="236" t="s">
        <v>6968</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6969</v>
      </c>
      <c r="B288" s="237" t="s">
        <v>6970</v>
      </c>
      <c r="C288" s="237" t="s">
        <v>6971</v>
      </c>
      <c r="D288" s="237" t="s">
        <v>6972</v>
      </c>
      <c r="E288" s="237" t="s">
        <v>6973</v>
      </c>
      <c r="F288" s="237" t="s">
        <v>6974</v>
      </c>
      <c r="G288" s="237" t="s">
        <v>6975</v>
      </c>
      <c r="H288" s="237" t="s">
        <v>6976</v>
      </c>
      <c r="I288" s="237" t="s">
        <v>5957</v>
      </c>
      <c r="J288" s="237" t="s">
        <v>6977</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6978</v>
      </c>
      <c r="B289" s="237" t="s">
        <v>6979</v>
      </c>
      <c r="C289" s="237" t="s">
        <v>6980</v>
      </c>
      <c r="D289" s="237" t="s">
        <v>21</v>
      </c>
      <c r="E289" s="237" t="s">
        <v>6973</v>
      </c>
      <c r="F289" s="237" t="s">
        <v>21</v>
      </c>
      <c r="G289" s="237" t="s">
        <v>6981</v>
      </c>
      <c r="H289" s="237" t="s">
        <v>6982</v>
      </c>
      <c r="I289" s="237" t="s">
        <v>6983</v>
      </c>
      <c r="J289" s="237" t="s">
        <v>6984</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6985</v>
      </c>
      <c r="B290" s="237" t="s">
        <v>6986</v>
      </c>
      <c r="C290" s="237" t="s">
        <v>6987</v>
      </c>
      <c r="D290" s="237" t="s">
        <v>21</v>
      </c>
      <c r="E290" s="237" t="s">
        <v>6988</v>
      </c>
      <c r="F290" s="237" t="s">
        <v>21</v>
      </c>
      <c r="G290" s="237" t="s">
        <v>6989</v>
      </c>
      <c r="H290" s="237" t="s">
        <v>6990</v>
      </c>
      <c r="I290" s="237" t="s">
        <v>6991</v>
      </c>
      <c r="J290" s="237" t="s">
        <v>6992</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6993</v>
      </c>
      <c r="B291" s="237" t="s">
        <v>6994</v>
      </c>
      <c r="C291" s="237" t="s">
        <v>6995</v>
      </c>
      <c r="D291" s="237" t="s">
        <v>21</v>
      </c>
      <c r="E291" s="237" t="s">
        <v>21</v>
      </c>
      <c r="F291" s="237" t="s">
        <v>21</v>
      </c>
      <c r="G291" s="237" t="s">
        <v>21</v>
      </c>
      <c r="H291" s="237" t="s">
        <v>6996</v>
      </c>
      <c r="I291" s="237" t="s">
        <v>5957</v>
      </c>
      <c r="J291" s="237" t="s">
        <v>6997</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3145</v>
      </c>
      <c r="B292" s="236" t="s">
        <v>6998</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6999</v>
      </c>
      <c r="B293" s="237" t="s">
        <v>7000</v>
      </c>
      <c r="C293" s="237" t="s">
        <v>7001</v>
      </c>
      <c r="D293" s="237" t="s">
        <v>7002</v>
      </c>
      <c r="E293" s="237" t="s">
        <v>21</v>
      </c>
      <c r="F293" s="237" t="s">
        <v>21</v>
      </c>
      <c r="G293" s="237" t="s">
        <v>21</v>
      </c>
      <c r="H293" s="237" t="s">
        <v>7003</v>
      </c>
      <c r="I293" s="237" t="s">
        <v>7004</v>
      </c>
      <c r="J293" s="237" t="s">
        <v>7005</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7006</v>
      </c>
      <c r="B294" s="237" t="s">
        <v>7007</v>
      </c>
      <c r="C294" s="237" t="s">
        <v>7008</v>
      </c>
      <c r="D294" s="237" t="s">
        <v>7002</v>
      </c>
      <c r="E294" s="237" t="s">
        <v>21</v>
      </c>
      <c r="F294" s="237" t="s">
        <v>7009</v>
      </c>
      <c r="G294" s="237" t="s">
        <v>21</v>
      </c>
      <c r="H294" s="237" t="s">
        <v>7010</v>
      </c>
      <c r="I294" s="237" t="s">
        <v>5927</v>
      </c>
      <c r="J294" s="237" t="s">
        <v>7011</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7012</v>
      </c>
      <c r="B295" s="237" t="s">
        <v>7013</v>
      </c>
      <c r="C295" s="237" t="s">
        <v>7014</v>
      </c>
      <c r="D295" s="237" t="s">
        <v>7015</v>
      </c>
      <c r="E295" s="237" t="s">
        <v>21</v>
      </c>
      <c r="F295" s="237" t="s">
        <v>21</v>
      </c>
      <c r="G295" s="237" t="s">
        <v>21</v>
      </c>
      <c r="H295" s="237" t="s">
        <v>7016</v>
      </c>
      <c r="I295" s="237" t="s">
        <v>5927</v>
      </c>
      <c r="J295" s="237" t="s">
        <v>7017</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3149</v>
      </c>
      <c r="B296" s="236" t="s">
        <v>7018</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7019</v>
      </c>
      <c r="B297" s="237" t="s">
        <v>7020</v>
      </c>
      <c r="C297" s="237" t="s">
        <v>7021</v>
      </c>
      <c r="D297" s="237" t="s">
        <v>7015</v>
      </c>
      <c r="E297" s="237" t="s">
        <v>21</v>
      </c>
      <c r="F297" s="237" t="s">
        <v>7022</v>
      </c>
      <c r="G297" s="237" t="s">
        <v>21</v>
      </c>
      <c r="H297" s="237" t="s">
        <v>7023</v>
      </c>
      <c r="I297" s="237" t="s">
        <v>21</v>
      </c>
      <c r="J297" s="237" t="s">
        <v>7024</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7025</v>
      </c>
      <c r="B298" s="237" t="s">
        <v>7026</v>
      </c>
      <c r="C298" s="237" t="s">
        <v>7027</v>
      </c>
      <c r="D298" s="237" t="s">
        <v>7028</v>
      </c>
      <c r="E298" s="237" t="s">
        <v>21</v>
      </c>
      <c r="F298" s="237" t="s">
        <v>21</v>
      </c>
      <c r="G298" s="237" t="s">
        <v>7029</v>
      </c>
      <c r="H298" s="237" t="s">
        <v>7030</v>
      </c>
      <c r="I298" s="237" t="s">
        <v>7030</v>
      </c>
      <c r="J298" s="237" t="s">
        <v>7031</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7032</v>
      </c>
      <c r="B299" s="237" t="s">
        <v>7033</v>
      </c>
      <c r="C299" s="237" t="s">
        <v>7034</v>
      </c>
      <c r="D299" s="237" t="s">
        <v>21</v>
      </c>
      <c r="E299" s="237" t="s">
        <v>21</v>
      </c>
      <c r="F299" s="237" t="s">
        <v>21</v>
      </c>
      <c r="G299" s="237" t="s">
        <v>21</v>
      </c>
      <c r="H299" s="237" t="s">
        <v>7035</v>
      </c>
      <c r="I299" s="237" t="s">
        <v>7036</v>
      </c>
      <c r="J299" s="237" t="s">
        <v>7037</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7038</v>
      </c>
      <c r="B300" s="237" t="s">
        <v>7039</v>
      </c>
      <c r="C300" s="237" t="s">
        <v>7040</v>
      </c>
      <c r="D300" s="237" t="s">
        <v>21</v>
      </c>
      <c r="E300" s="237" t="s">
        <v>21</v>
      </c>
      <c r="F300" s="237" t="s">
        <v>7041</v>
      </c>
      <c r="G300" s="237" t="s">
        <v>21</v>
      </c>
      <c r="H300" s="237" t="s">
        <v>7042</v>
      </c>
      <c r="I300" s="237" t="s">
        <v>7036</v>
      </c>
      <c r="J300" s="237" t="s">
        <v>7043</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3153</v>
      </c>
      <c r="B301" s="236" t="s">
        <v>7044</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7045</v>
      </c>
      <c r="B302" s="237" t="s">
        <v>7046</v>
      </c>
      <c r="C302" s="237" t="s">
        <v>7047</v>
      </c>
      <c r="D302" s="237" t="s">
        <v>21</v>
      </c>
      <c r="E302" s="237" t="s">
        <v>21</v>
      </c>
      <c r="F302" s="237" t="s">
        <v>21</v>
      </c>
      <c r="G302" s="237" t="s">
        <v>21</v>
      </c>
      <c r="H302" s="237" t="s">
        <v>7048</v>
      </c>
      <c r="I302" s="237" t="s">
        <v>21</v>
      </c>
      <c r="J302" s="237" t="s">
        <v>7049</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7050</v>
      </c>
      <c r="B303" s="237" t="s">
        <v>7051</v>
      </c>
      <c r="C303" s="237" t="s">
        <v>7052</v>
      </c>
      <c r="D303" s="237" t="s">
        <v>7053</v>
      </c>
      <c r="E303" s="237" t="s">
        <v>21</v>
      </c>
      <c r="F303" s="237" t="s">
        <v>21</v>
      </c>
      <c r="G303" s="237" t="s">
        <v>21</v>
      </c>
      <c r="H303" s="237" t="s">
        <v>7054</v>
      </c>
      <c r="I303" s="237" t="s">
        <v>5957</v>
      </c>
      <c r="J303" s="237" t="s">
        <v>7055</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7056</v>
      </c>
      <c r="B304" s="237" t="s">
        <v>7057</v>
      </c>
      <c r="C304" s="237" t="s">
        <v>7058</v>
      </c>
      <c r="D304" s="237" t="s">
        <v>7053</v>
      </c>
      <c r="E304" s="237" t="s">
        <v>21</v>
      </c>
      <c r="F304" s="237" t="s">
        <v>7059</v>
      </c>
      <c r="G304" s="237" t="s">
        <v>21</v>
      </c>
      <c r="H304" s="237" t="s">
        <v>7060</v>
      </c>
      <c r="I304" s="237" t="s">
        <v>21</v>
      </c>
      <c r="J304" s="237" t="s">
        <v>7061</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7062</v>
      </c>
      <c r="B305" s="237" t="s">
        <v>7063</v>
      </c>
      <c r="C305" s="237" t="s">
        <v>7064</v>
      </c>
      <c r="D305" s="237" t="s">
        <v>7065</v>
      </c>
      <c r="E305" s="237" t="s">
        <v>21</v>
      </c>
      <c r="F305" s="237" t="s">
        <v>21</v>
      </c>
      <c r="G305" s="237" t="s">
        <v>21</v>
      </c>
      <c r="H305" s="237" t="s">
        <v>7066</v>
      </c>
      <c r="I305" s="237" t="s">
        <v>7067</v>
      </c>
      <c r="J305" s="237" t="s">
        <v>7068</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7069</v>
      </c>
      <c r="B306" s="237" t="s">
        <v>7070</v>
      </c>
      <c r="C306" s="237" t="s">
        <v>7071</v>
      </c>
      <c r="D306" s="237" t="s">
        <v>7072</v>
      </c>
      <c r="E306" s="237" t="s">
        <v>21</v>
      </c>
      <c r="F306" s="237" t="s">
        <v>21</v>
      </c>
      <c r="G306" s="237" t="s">
        <v>21</v>
      </c>
      <c r="H306" s="237" t="s">
        <v>7073</v>
      </c>
      <c r="I306" s="237" t="s">
        <v>5957</v>
      </c>
      <c r="J306" s="237" t="s">
        <v>7074</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3157</v>
      </c>
      <c r="B307" s="236" t="s">
        <v>7075</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7076</v>
      </c>
      <c r="B308" s="237" t="s">
        <v>7077</v>
      </c>
      <c r="C308" s="237" t="s">
        <v>7078</v>
      </c>
      <c r="D308" s="237" t="s">
        <v>7072</v>
      </c>
      <c r="E308" s="237" t="s">
        <v>21</v>
      </c>
      <c r="F308" s="237" t="s">
        <v>7079</v>
      </c>
      <c r="G308" s="237" t="s">
        <v>21</v>
      </c>
      <c r="H308" s="237" t="s">
        <v>7080</v>
      </c>
      <c r="I308" s="237" t="s">
        <v>7081</v>
      </c>
      <c r="J308" s="237" t="s">
        <v>7082</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3161</v>
      </c>
      <c r="B309" s="236" t="s">
        <v>7083</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7084</v>
      </c>
      <c r="B310" s="237" t="s">
        <v>7085</v>
      </c>
      <c r="C310" s="237" t="s">
        <v>7086</v>
      </c>
      <c r="D310" s="237" t="s">
        <v>21</v>
      </c>
      <c r="E310" s="237" t="s">
        <v>21</v>
      </c>
      <c r="F310" s="237" t="s">
        <v>7087</v>
      </c>
      <c r="G310" s="237" t="s">
        <v>21</v>
      </c>
      <c r="H310" s="237" t="s">
        <v>7088</v>
      </c>
      <c r="I310" s="237" t="s">
        <v>7089</v>
      </c>
      <c r="J310" s="237" t="s">
        <v>7090</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7091</v>
      </c>
      <c r="B311" s="237" t="s">
        <v>7092</v>
      </c>
      <c r="C311" s="237" t="s">
        <v>7093</v>
      </c>
      <c r="D311" s="237" t="s">
        <v>7094</v>
      </c>
      <c r="E311" s="237" t="s">
        <v>21</v>
      </c>
      <c r="F311" s="237" t="s">
        <v>21</v>
      </c>
      <c r="G311" s="237" t="s">
        <v>7095</v>
      </c>
      <c r="H311" s="237" t="s">
        <v>7096</v>
      </c>
      <c r="I311" s="237" t="s">
        <v>21</v>
      </c>
      <c r="J311" s="237" t="s">
        <v>7097</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7098</v>
      </c>
      <c r="B312" s="237" t="s">
        <v>7099</v>
      </c>
      <c r="C312" s="237" t="s">
        <v>7100</v>
      </c>
      <c r="D312" s="237" t="s">
        <v>7101</v>
      </c>
      <c r="E312" s="237" t="s">
        <v>21</v>
      </c>
      <c r="F312" s="237" t="s">
        <v>21</v>
      </c>
      <c r="G312" s="237" t="s">
        <v>21</v>
      </c>
      <c r="H312" s="237" t="s">
        <v>7102</v>
      </c>
      <c r="I312" s="237" t="s">
        <v>21</v>
      </c>
      <c r="J312" s="237" t="s">
        <v>7103</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7104</v>
      </c>
      <c r="B313" s="237" t="s">
        <v>7105</v>
      </c>
      <c r="C313" s="237" t="s">
        <v>7106</v>
      </c>
      <c r="D313" s="237" t="s">
        <v>7107</v>
      </c>
      <c r="E313" s="237" t="s">
        <v>21</v>
      </c>
      <c r="F313" s="237" t="s">
        <v>21</v>
      </c>
      <c r="G313" s="237" t="s">
        <v>7108</v>
      </c>
      <c r="H313" s="237" t="s">
        <v>7109</v>
      </c>
      <c r="I313" s="237" t="s">
        <v>7110</v>
      </c>
      <c r="J313" s="237" t="s">
        <v>7111</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7112</v>
      </c>
      <c r="B314" s="237" t="s">
        <v>7113</v>
      </c>
      <c r="C314" s="237" t="s">
        <v>7114</v>
      </c>
      <c r="D314" s="237" t="s">
        <v>7115</v>
      </c>
      <c r="E314" s="237" t="s">
        <v>21</v>
      </c>
      <c r="F314" s="237" t="s">
        <v>21</v>
      </c>
      <c r="G314" s="237" t="s">
        <v>7116</v>
      </c>
      <c r="H314" s="237" t="s">
        <v>7117</v>
      </c>
      <c r="I314" s="237" t="s">
        <v>7118</v>
      </c>
      <c r="J314" s="237" t="s">
        <v>7119</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7120</v>
      </c>
      <c r="B315" s="236" t="s">
        <v>7121</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7122</v>
      </c>
      <c r="B316" s="237" t="s">
        <v>7123</v>
      </c>
      <c r="C316" s="237" t="s">
        <v>7124</v>
      </c>
      <c r="D316" s="237" t="s">
        <v>21</v>
      </c>
      <c r="E316" s="237" t="s">
        <v>21</v>
      </c>
      <c r="F316" s="237" t="s">
        <v>21</v>
      </c>
      <c r="G316" s="237" t="s">
        <v>21</v>
      </c>
      <c r="H316" s="237" t="s">
        <v>7125</v>
      </c>
      <c r="I316" s="237" t="s">
        <v>7126</v>
      </c>
      <c r="J316" s="237" t="s">
        <v>7127</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7128</v>
      </c>
      <c r="B317" s="237" t="s">
        <v>7129</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7130</v>
      </c>
      <c r="B318" s="236" t="s">
        <v>7131</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7132</v>
      </c>
      <c r="B319" s="237" t="s">
        <v>7133</v>
      </c>
      <c r="C319" s="237" t="s">
        <v>7134</v>
      </c>
      <c r="D319" s="237" t="s">
        <v>7135</v>
      </c>
      <c r="E319" s="237" t="s">
        <v>21</v>
      </c>
      <c r="F319" s="237" t="s">
        <v>7136</v>
      </c>
      <c r="G319" s="237" t="s">
        <v>7137</v>
      </c>
      <c r="H319" s="237" t="s">
        <v>7138</v>
      </c>
      <c r="I319" s="237" t="s">
        <v>21</v>
      </c>
      <c r="J319" s="237" t="s">
        <v>7139</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7140</v>
      </c>
      <c r="B320" s="237" t="s">
        <v>7141</v>
      </c>
      <c r="C320" s="237" t="s">
        <v>7142</v>
      </c>
      <c r="D320" s="237" t="s">
        <v>7143</v>
      </c>
      <c r="E320" s="237" t="s">
        <v>21</v>
      </c>
      <c r="F320" s="237" t="s">
        <v>21</v>
      </c>
      <c r="G320" s="237" t="s">
        <v>21</v>
      </c>
      <c r="H320" s="237" t="s">
        <v>7144</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7145</v>
      </c>
      <c r="B321" s="237" t="s">
        <v>7146</v>
      </c>
      <c r="C321" s="237" t="s">
        <v>7147</v>
      </c>
      <c r="D321" s="237" t="s">
        <v>7148</v>
      </c>
      <c r="E321" s="237" t="s">
        <v>21</v>
      </c>
      <c r="F321" s="237" t="s">
        <v>21</v>
      </c>
      <c r="G321" s="237" t="s">
        <v>21</v>
      </c>
      <c r="H321" s="237" t="s">
        <v>7149</v>
      </c>
      <c r="I321" s="237" t="s">
        <v>21</v>
      </c>
      <c r="J321" s="237" t="s">
        <v>7150</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7151</v>
      </c>
      <c r="B322" s="237" t="s">
        <v>7152</v>
      </c>
      <c r="C322" s="237" t="s">
        <v>7153</v>
      </c>
      <c r="D322" s="237" t="s">
        <v>7154</v>
      </c>
      <c r="E322" s="237" t="s">
        <v>21</v>
      </c>
      <c r="F322" s="237" t="s">
        <v>21</v>
      </c>
      <c r="G322" s="237" t="s">
        <v>21</v>
      </c>
      <c r="H322" s="237" t="s">
        <v>7155</v>
      </c>
      <c r="I322" s="237" t="s">
        <v>21</v>
      </c>
      <c r="J322" s="237" t="s">
        <v>7156</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7157</v>
      </c>
      <c r="B323" s="237" t="s">
        <v>7158</v>
      </c>
      <c r="C323" s="237" t="s">
        <v>7159</v>
      </c>
      <c r="D323" s="237" t="s">
        <v>21</v>
      </c>
      <c r="E323" s="237" t="s">
        <v>21</v>
      </c>
      <c r="F323" s="237" t="s">
        <v>21</v>
      </c>
      <c r="G323" s="237" t="s">
        <v>21</v>
      </c>
      <c r="H323" s="237" t="s">
        <v>7160</v>
      </c>
      <c r="I323" s="237" t="s">
        <v>5957</v>
      </c>
      <c r="J323" s="237" t="s">
        <v>7161</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7162</v>
      </c>
      <c r="B324" s="237" t="s">
        <v>7163</v>
      </c>
      <c r="C324" s="237" t="s">
        <v>7164</v>
      </c>
      <c r="D324" s="237" t="s">
        <v>21</v>
      </c>
      <c r="E324" s="237" t="s">
        <v>21</v>
      </c>
      <c r="F324" s="237" t="s">
        <v>21</v>
      </c>
      <c r="G324" s="237" t="s">
        <v>21</v>
      </c>
      <c r="H324" s="237" t="s">
        <v>7165</v>
      </c>
      <c r="I324" s="237" t="s">
        <v>7166</v>
      </c>
      <c r="J324" s="237" t="s">
        <v>7167</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7168</v>
      </c>
      <c r="B325" s="237" t="s">
        <v>7169</v>
      </c>
      <c r="C325" s="237" t="s">
        <v>7170</v>
      </c>
      <c r="D325" s="237" t="s">
        <v>7171</v>
      </c>
      <c r="E325" s="237" t="s">
        <v>21</v>
      </c>
      <c r="F325" s="237" t="s">
        <v>21</v>
      </c>
      <c r="G325" s="237" t="s">
        <v>21</v>
      </c>
      <c r="H325" s="237" t="s">
        <v>7172</v>
      </c>
      <c r="I325" s="237" t="s">
        <v>21</v>
      </c>
      <c r="J325" s="237" t="s">
        <v>7173</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7174</v>
      </c>
      <c r="B326" s="244" t="s">
        <v>7175</v>
      </c>
      <c r="C326" s="244" t="s">
        <v>7176</v>
      </c>
      <c r="D326" s="244" t="s">
        <v>7177</v>
      </c>
      <c r="E326" s="244" t="s">
        <v>21</v>
      </c>
      <c r="F326" s="244" t="s">
        <v>21</v>
      </c>
      <c r="G326" s="244" t="s">
        <v>21</v>
      </c>
      <c r="H326" s="244" t="s">
        <v>7178</v>
      </c>
      <c r="I326" s="244" t="s">
        <v>5957</v>
      </c>
      <c r="J326" s="244" t="s">
        <v>7179</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2437</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IFERROR(INDEX('Recommendations'!$H$2:$H$492, MATCH(L2,'Recommendations'!$A$2:$A$492,0))="Implemented", FALSE))</xm:f>
            <x14:dxf>
              <font>
                <color rgb="FF000000"/>
              </font>
              <fill>
                <patternFill>
                  <bgColor rgb="FF3C7D22"/>
                </patternFill>
              </fill>
            </x14:dxf>
          </x14:cfRule>
          <x14:cfRule type="expression" priority="2" id="{00000000-000E-0000-0A00-000002000000}">
            <xm:f>AND(L2&lt;&gt;"", IFERROR(INDEX('Recommendations'!$H$2:$H$492, MATCH(L2,'Recommendations'!$A$2:$A$492,0))="Compensated", FALSE))</xm:f>
            <x14:dxf>
              <font>
                <color rgb="FF000000"/>
              </font>
              <fill>
                <patternFill>
                  <bgColor rgb="FFC6E0B4"/>
                </patternFill>
              </fill>
            </x14:dxf>
          </x14:cfRule>
          <x14:cfRule type="expression" priority="3" id="{00000000-000E-0000-0A00-000003000000}">
            <xm:f>AND(L2&lt;&gt;"", IFERROR(INDEX('Recommendations'!$H$2:$H$492, MATCH(L2,'Recommendations'!$A$2:$A$492,0))="Testing", FALSE))</xm:f>
            <x14:dxf>
              <font>
                <color rgb="FF000000"/>
              </font>
              <fill>
                <patternFill>
                  <bgColor rgb="FFFFC000"/>
                </patternFill>
              </fill>
            </x14:dxf>
          </x14:cfRule>
          <x14:cfRule type="expression" priority="4" id="{00000000-000E-0000-0A00-000004000000}">
            <xm:f>AND(L2&lt;&gt;"", IFERROR(INDEX('Recommendations'!$H$2:$H$492, MATCH(L2,'Recommendations'!$A$2:$A$492,0))="Failed", FALSE))</xm:f>
            <x14:dxf>
              <font>
                <color rgb="FF000000"/>
              </font>
              <fill>
                <patternFill>
                  <bgColor rgb="FFD82891"/>
                </patternFill>
              </fill>
            </x14:dxf>
          </x14:cfRule>
          <x14:cfRule type="expression" priority="5" id="{00000000-000E-0000-0A00-000005000000}">
            <xm:f>AND(L2&lt;&gt;"", IFERROR(INDEX('Recommendations'!$H$2:$H$492, MATCH(L2,'Recommendations'!$A$2:$A$492,0))="Risk Accepted", FALSE))</xm:f>
            <x14:dxf>
              <font>
                <color rgb="FF000000"/>
              </font>
              <fill>
                <patternFill>
                  <bgColor rgb="FFD9D9D9"/>
                </patternFill>
              </fill>
            </x14:dxf>
          </x14:cfRule>
          <x14:cfRule type="expression" priority="6" id="{00000000-000E-0000-0A00-000006000000}">
            <xm:f>AND(L2&lt;&gt;"", IFERROR(INDEX('Recommendations'!$H$2:$H$492, MATCH(L2,'Recommendations'!$A$2:$A$492,0))="N/A",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4328</v>
      </c>
      <c r="B1" s="289" t="s">
        <v>5213</v>
      </c>
      <c r="C1" s="289" t="s">
        <v>0</v>
      </c>
      <c r="D1" s="289" t="s">
        <v>2691</v>
      </c>
      <c r="E1" s="289" t="s">
        <v>7180</v>
      </c>
      <c r="F1" s="289" t="s">
        <v>7181</v>
      </c>
      <c r="G1" s="289" t="s">
        <v>2696</v>
      </c>
      <c r="H1" s="289" t="s">
        <v>2697</v>
      </c>
      <c r="I1" s="289" t="s">
        <v>2698</v>
      </c>
      <c r="J1" s="289" t="s">
        <v>2699</v>
      </c>
      <c r="K1" s="289" t="s">
        <v>2700</v>
      </c>
      <c r="L1" s="289" t="s">
        <v>2701</v>
      </c>
      <c r="M1" s="289" t="s">
        <v>2702</v>
      </c>
      <c r="N1" s="289" t="s">
        <v>2703</v>
      </c>
      <c r="O1" s="289" t="s">
        <v>2704</v>
      </c>
      <c r="P1" s="289" t="s">
        <v>2705</v>
      </c>
      <c r="Q1" s="289" t="s">
        <v>2706</v>
      </c>
      <c r="R1" s="289" t="s">
        <v>2707</v>
      </c>
      <c r="S1" s="289" t="s">
        <v>2708</v>
      </c>
      <c r="T1" s="289" t="s">
        <v>2709</v>
      </c>
      <c r="U1" s="289" t="s">
        <v>2710</v>
      </c>
      <c r="V1" s="289" t="s">
        <v>2711</v>
      </c>
      <c r="W1" s="289" t="s">
        <v>2712</v>
      </c>
      <c r="X1" s="289" t="s">
        <v>2713</v>
      </c>
      <c r="Y1" s="289" t="s">
        <v>2714</v>
      </c>
      <c r="Z1" s="289" t="s">
        <v>2715</v>
      </c>
      <c r="AA1" s="289" t="s">
        <v>2716</v>
      </c>
      <c r="AB1" s="289" t="s">
        <v>2717</v>
      </c>
      <c r="AC1" s="289" t="s">
        <v>2718</v>
      </c>
      <c r="AD1" s="289" t="s">
        <v>2719</v>
      </c>
      <c r="AE1" s="289" t="s">
        <v>2720</v>
      </c>
      <c r="AF1" s="289" t="s">
        <v>2721</v>
      </c>
      <c r="AG1" s="289" t="s">
        <v>2722</v>
      </c>
      <c r="AH1" s="289" t="s">
        <v>2723</v>
      </c>
      <c r="AI1" s="289" t="s">
        <v>2724</v>
      </c>
      <c r="AJ1" s="289" t="s">
        <v>2725</v>
      </c>
      <c r="AK1" s="289" t="s">
        <v>2726</v>
      </c>
      <c r="AL1" s="289" t="s">
        <v>2727</v>
      </c>
      <c r="AM1" s="289" t="s">
        <v>2728</v>
      </c>
      <c r="AN1" s="289" t="s">
        <v>2729</v>
      </c>
      <c r="AO1" s="289" t="s">
        <v>2730</v>
      </c>
      <c r="AP1" s="289" t="s">
        <v>2731</v>
      </c>
      <c r="AQ1" s="289" t="s">
        <v>2732</v>
      </c>
      <c r="AR1" s="289" t="s">
        <v>2733</v>
      </c>
      <c r="AS1" s="289" t="s">
        <v>2734</v>
      </c>
      <c r="AT1" s="289" t="s">
        <v>2735</v>
      </c>
      <c r="AU1" s="290" t="s">
        <v>2736</v>
      </c>
    </row>
    <row r="2" spans="1:47" ht="60" customHeight="1" outlineLevel="1" x14ac:dyDescent="0.35">
      <c r="A2" s="280" t="s">
        <v>7182</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7182</v>
      </c>
      <c r="B3" s="259" t="s">
        <v>7183</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7182</v>
      </c>
      <c r="B4" s="260" t="s">
        <v>7183</v>
      </c>
      <c r="C4" s="261" t="s">
        <v>7184</v>
      </c>
      <c r="D4" s="264" t="s">
        <v>7185</v>
      </c>
      <c r="E4" s="265" t="s">
        <v>7186</v>
      </c>
      <c r="F4" s="268" t="s">
        <v>7187</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7182</v>
      </c>
      <c r="B5" s="260" t="s">
        <v>7183</v>
      </c>
      <c r="C5" s="261" t="s">
        <v>7188</v>
      </c>
      <c r="D5" s="264" t="s">
        <v>7189</v>
      </c>
      <c r="E5" s="265" t="s">
        <v>7186</v>
      </c>
      <c r="F5" s="268" t="s">
        <v>7187</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7182</v>
      </c>
      <c r="B6" s="260" t="s">
        <v>7183</v>
      </c>
      <c r="C6" s="261" t="s">
        <v>7190</v>
      </c>
      <c r="D6" s="264" t="s">
        <v>7191</v>
      </c>
      <c r="E6" s="265" t="s">
        <v>7186</v>
      </c>
      <c r="F6" s="268" t="s">
        <v>7187</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7182</v>
      </c>
      <c r="B7" s="260" t="s">
        <v>7183</v>
      </c>
      <c r="C7" s="261" t="s">
        <v>7192</v>
      </c>
      <c r="D7" s="264" t="s">
        <v>7193</v>
      </c>
      <c r="E7" s="265" t="s">
        <v>7186</v>
      </c>
      <c r="F7" s="268" t="s">
        <v>7187</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7182</v>
      </c>
      <c r="B8" s="260" t="s">
        <v>7183</v>
      </c>
      <c r="C8" s="261" t="s">
        <v>7194</v>
      </c>
      <c r="D8" s="264" t="s">
        <v>7195</v>
      </c>
      <c r="E8" s="265" t="s">
        <v>7186</v>
      </c>
      <c r="F8" s="268" t="s">
        <v>7187</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7182</v>
      </c>
      <c r="B9" s="260" t="s">
        <v>7183</v>
      </c>
      <c r="C9" s="261" t="s">
        <v>7196</v>
      </c>
      <c r="D9" s="264" t="s">
        <v>7197</v>
      </c>
      <c r="E9" s="265" t="s">
        <v>7186</v>
      </c>
      <c r="F9" s="268" t="s">
        <v>7187</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7182</v>
      </c>
      <c r="B10" s="260" t="s">
        <v>7183</v>
      </c>
      <c r="C10" s="261" t="s">
        <v>7198</v>
      </c>
      <c r="D10" s="264" t="s">
        <v>7199</v>
      </c>
      <c r="E10" s="265" t="s">
        <v>7186</v>
      </c>
      <c r="F10" s="268" t="s">
        <v>7187</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7182</v>
      </c>
      <c r="B11" s="260" t="s">
        <v>7183</v>
      </c>
      <c r="C11" s="261" t="s">
        <v>7200</v>
      </c>
      <c r="D11" s="264" t="s">
        <v>7201</v>
      </c>
      <c r="E11" s="265" t="s">
        <v>7186</v>
      </c>
      <c r="F11" s="268" t="s">
        <v>7187</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7182</v>
      </c>
      <c r="B12" s="260" t="s">
        <v>7183</v>
      </c>
      <c r="C12" s="261" t="s">
        <v>7202</v>
      </c>
      <c r="D12" s="264" t="s">
        <v>7203</v>
      </c>
      <c r="E12" s="265" t="s">
        <v>7186</v>
      </c>
      <c r="F12" s="268" t="s">
        <v>7187</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7182</v>
      </c>
      <c r="B13" s="260" t="s">
        <v>7183</v>
      </c>
      <c r="C13" s="261" t="s">
        <v>7204</v>
      </c>
      <c r="D13" s="264" t="s">
        <v>7205</v>
      </c>
      <c r="E13" s="265" t="s">
        <v>7186</v>
      </c>
      <c r="F13" s="268" t="s">
        <v>7187</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7182</v>
      </c>
      <c r="B14" s="260" t="s">
        <v>7183</v>
      </c>
      <c r="C14" s="261" t="s">
        <v>7206</v>
      </c>
      <c r="D14" s="264" t="s">
        <v>7207</v>
      </c>
      <c r="E14" s="265" t="s">
        <v>7186</v>
      </c>
      <c r="F14" s="268" t="s">
        <v>7187</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7182</v>
      </c>
      <c r="B15" s="260" t="s">
        <v>7183</v>
      </c>
      <c r="C15" s="261" t="s">
        <v>7208</v>
      </c>
      <c r="D15" s="264" t="s">
        <v>7209</v>
      </c>
      <c r="E15" s="265" t="s">
        <v>7186</v>
      </c>
      <c r="F15" s="268" t="s">
        <v>7187</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7182</v>
      </c>
      <c r="B16" s="260" t="s">
        <v>7183</v>
      </c>
      <c r="C16" s="261" t="s">
        <v>7210</v>
      </c>
      <c r="D16" s="264" t="s">
        <v>7211</v>
      </c>
      <c r="E16" s="265" t="s">
        <v>7186</v>
      </c>
      <c r="F16" s="268" t="s">
        <v>7187</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7182</v>
      </c>
      <c r="B17" s="259" t="s">
        <v>7212</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7182</v>
      </c>
      <c r="B18" s="260" t="s">
        <v>7212</v>
      </c>
      <c r="C18" s="261" t="s">
        <v>7213</v>
      </c>
      <c r="D18" s="264" t="s">
        <v>7214</v>
      </c>
      <c r="E18" s="265" t="s">
        <v>7215</v>
      </c>
      <c r="F18" s="268" t="s">
        <v>7216</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7182</v>
      </c>
      <c r="B19" s="260" t="s">
        <v>7212</v>
      </c>
      <c r="C19" s="261" t="s">
        <v>7217</v>
      </c>
      <c r="D19" s="264" t="s">
        <v>7218</v>
      </c>
      <c r="E19" s="265" t="s">
        <v>7215</v>
      </c>
      <c r="F19" s="268" t="s">
        <v>7216</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7182</v>
      </c>
      <c r="B20" s="260" t="s">
        <v>7212</v>
      </c>
      <c r="C20" s="261" t="s">
        <v>7219</v>
      </c>
      <c r="D20" s="264" t="s">
        <v>7220</v>
      </c>
      <c r="E20" s="265" t="s">
        <v>7215</v>
      </c>
      <c r="F20" s="268" t="s">
        <v>7216</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7182</v>
      </c>
      <c r="B21" s="260" t="s">
        <v>7212</v>
      </c>
      <c r="C21" s="261" t="s">
        <v>7221</v>
      </c>
      <c r="D21" s="264" t="s">
        <v>7222</v>
      </c>
      <c r="E21" s="265" t="s">
        <v>7215</v>
      </c>
      <c r="F21" s="268" t="s">
        <v>7216</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7182</v>
      </c>
      <c r="B22" s="260" t="s">
        <v>7212</v>
      </c>
      <c r="C22" s="261" t="s">
        <v>7223</v>
      </c>
      <c r="D22" s="264" t="s">
        <v>7224</v>
      </c>
      <c r="E22" s="265" t="s">
        <v>7215</v>
      </c>
      <c r="F22" s="268" t="s">
        <v>7216</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7182</v>
      </c>
      <c r="B23" s="260" t="s">
        <v>7212</v>
      </c>
      <c r="C23" s="261" t="s">
        <v>7225</v>
      </c>
      <c r="D23" s="264" t="s">
        <v>7226</v>
      </c>
      <c r="E23" s="265" t="s">
        <v>7186</v>
      </c>
      <c r="F23" s="268" t="s">
        <v>7187</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7182</v>
      </c>
      <c r="B24" s="260" t="s">
        <v>7212</v>
      </c>
      <c r="C24" s="261" t="s">
        <v>7227</v>
      </c>
      <c r="D24" s="264" t="s">
        <v>7228</v>
      </c>
      <c r="E24" s="265" t="s">
        <v>7186</v>
      </c>
      <c r="F24" s="268" t="s">
        <v>7187</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7182</v>
      </c>
      <c r="B25" s="260" t="s">
        <v>7212</v>
      </c>
      <c r="C25" s="261" t="s">
        <v>7229</v>
      </c>
      <c r="D25" s="264" t="s">
        <v>7230</v>
      </c>
      <c r="E25" s="265" t="s">
        <v>7186</v>
      </c>
      <c r="F25" s="268" t="s">
        <v>7231</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7182</v>
      </c>
      <c r="B26" s="260" t="s">
        <v>7212</v>
      </c>
      <c r="C26" s="261" t="s">
        <v>7232</v>
      </c>
      <c r="D26" s="264" t="s">
        <v>7233</v>
      </c>
      <c r="E26" s="265" t="s">
        <v>7186</v>
      </c>
      <c r="F26" s="268" t="s">
        <v>7231</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7182</v>
      </c>
      <c r="B27" s="260" t="s">
        <v>7212</v>
      </c>
      <c r="C27" s="261" t="s">
        <v>7234</v>
      </c>
      <c r="D27" s="264" t="s">
        <v>7235</v>
      </c>
      <c r="E27" s="265" t="s">
        <v>7186</v>
      </c>
      <c r="F27" s="268" t="s">
        <v>7231</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7182</v>
      </c>
      <c r="B28" s="260" t="s">
        <v>7212</v>
      </c>
      <c r="C28" s="261" t="s">
        <v>7236</v>
      </c>
      <c r="D28" s="264" t="s">
        <v>7237</v>
      </c>
      <c r="E28" s="265" t="s">
        <v>7186</v>
      </c>
      <c r="F28" s="268" t="s">
        <v>7231</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7182</v>
      </c>
      <c r="B29" s="260" t="s">
        <v>7212</v>
      </c>
      <c r="C29" s="261" t="s">
        <v>7238</v>
      </c>
      <c r="D29" s="264" t="s">
        <v>7239</v>
      </c>
      <c r="E29" s="265" t="s">
        <v>7186</v>
      </c>
      <c r="F29" s="268" t="s">
        <v>7231</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7182</v>
      </c>
      <c r="B30" s="260" t="s">
        <v>7212</v>
      </c>
      <c r="C30" s="261" t="s">
        <v>7240</v>
      </c>
      <c r="D30" s="264" t="s">
        <v>7241</v>
      </c>
      <c r="E30" s="265" t="s">
        <v>7186</v>
      </c>
      <c r="F30" s="268" t="s">
        <v>7231</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7182</v>
      </c>
      <c r="B31" s="260" t="s">
        <v>7212</v>
      </c>
      <c r="C31" s="261" t="s">
        <v>7242</v>
      </c>
      <c r="D31" s="264" t="s">
        <v>7243</v>
      </c>
      <c r="E31" s="265" t="s">
        <v>7186</v>
      </c>
      <c r="F31" s="268" t="s">
        <v>7231</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7182</v>
      </c>
      <c r="B32" s="260" t="s">
        <v>7212</v>
      </c>
      <c r="C32" s="261" t="s">
        <v>7244</v>
      </c>
      <c r="D32" s="264" t="s">
        <v>7245</v>
      </c>
      <c r="E32" s="265" t="s">
        <v>7186</v>
      </c>
      <c r="F32" s="268" t="s">
        <v>7231</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7182</v>
      </c>
      <c r="B33" s="260" t="s">
        <v>7212</v>
      </c>
      <c r="C33" s="261" t="s">
        <v>7246</v>
      </c>
      <c r="D33" s="264" t="s">
        <v>7247</v>
      </c>
      <c r="E33" s="265" t="s">
        <v>7215</v>
      </c>
      <c r="F33" s="268" t="s">
        <v>7216</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7182</v>
      </c>
      <c r="B34" s="260" t="s">
        <v>7212</v>
      </c>
      <c r="C34" s="261" t="s">
        <v>7248</v>
      </c>
      <c r="D34" s="264" t="s">
        <v>7249</v>
      </c>
      <c r="E34" s="265" t="s">
        <v>7186</v>
      </c>
      <c r="F34" s="268" t="s">
        <v>7231</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7182</v>
      </c>
      <c r="B35" s="259" t="s">
        <v>7250</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7182</v>
      </c>
      <c r="B36" s="260" t="s">
        <v>7250</v>
      </c>
      <c r="C36" s="261" t="s">
        <v>7251</v>
      </c>
      <c r="D36" s="264" t="s">
        <v>7252</v>
      </c>
      <c r="E36" s="265" t="s">
        <v>7186</v>
      </c>
      <c r="F36" s="268" t="s">
        <v>7231</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7182</v>
      </c>
      <c r="B37" s="260" t="s">
        <v>7250</v>
      </c>
      <c r="C37" s="261" t="s">
        <v>7253</v>
      </c>
      <c r="D37" s="264" t="s">
        <v>7254</v>
      </c>
      <c r="E37" s="265" t="s">
        <v>7186</v>
      </c>
      <c r="F37" s="268" t="s">
        <v>7255</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7182</v>
      </c>
      <c r="B38" s="260" t="s">
        <v>7250</v>
      </c>
      <c r="C38" s="261" t="s">
        <v>7256</v>
      </c>
      <c r="D38" s="264" t="s">
        <v>7257</v>
      </c>
      <c r="E38" s="265" t="s">
        <v>7186</v>
      </c>
      <c r="F38" s="268" t="s">
        <v>7255</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7182</v>
      </c>
      <c r="B39" s="260" t="s">
        <v>7250</v>
      </c>
      <c r="C39" s="261" t="s">
        <v>7258</v>
      </c>
      <c r="D39" s="264" t="s">
        <v>7259</v>
      </c>
      <c r="E39" s="265" t="s">
        <v>7186</v>
      </c>
      <c r="F39" s="268" t="s">
        <v>7255</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7182</v>
      </c>
      <c r="B40" s="260" t="s">
        <v>7250</v>
      </c>
      <c r="C40" s="261" t="s">
        <v>7260</v>
      </c>
      <c r="D40" s="264" t="s">
        <v>7261</v>
      </c>
      <c r="E40" s="265" t="s">
        <v>7186</v>
      </c>
      <c r="F40" s="268" t="s">
        <v>7255</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7182</v>
      </c>
      <c r="B41" s="260" t="s">
        <v>7250</v>
      </c>
      <c r="C41" s="261" t="s">
        <v>7262</v>
      </c>
      <c r="D41" s="264" t="s">
        <v>7263</v>
      </c>
      <c r="E41" s="265" t="s">
        <v>7186</v>
      </c>
      <c r="F41" s="268" t="s">
        <v>7255</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7182</v>
      </c>
      <c r="B42" s="260" t="s">
        <v>7250</v>
      </c>
      <c r="C42" s="261" t="s">
        <v>7264</v>
      </c>
      <c r="D42" s="264" t="s">
        <v>7265</v>
      </c>
      <c r="E42" s="265" t="s">
        <v>7186</v>
      </c>
      <c r="F42" s="268" t="s">
        <v>7255</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7182</v>
      </c>
      <c r="B43" s="260" t="s">
        <v>7250</v>
      </c>
      <c r="C43" s="261" t="s">
        <v>7266</v>
      </c>
      <c r="D43" s="264" t="s">
        <v>7267</v>
      </c>
      <c r="E43" s="265" t="s">
        <v>7186</v>
      </c>
      <c r="F43" s="268" t="s">
        <v>7255</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7182</v>
      </c>
      <c r="B44" s="260" t="s">
        <v>7250</v>
      </c>
      <c r="C44" s="261" t="s">
        <v>7268</v>
      </c>
      <c r="D44" s="264" t="s">
        <v>7269</v>
      </c>
      <c r="E44" s="265" t="s">
        <v>7186</v>
      </c>
      <c r="F44" s="268" t="s">
        <v>7255</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7182</v>
      </c>
      <c r="B45" s="260" t="s">
        <v>7250</v>
      </c>
      <c r="C45" s="261" t="s">
        <v>7270</v>
      </c>
      <c r="D45" s="264" t="s">
        <v>7271</v>
      </c>
      <c r="E45" s="265" t="s">
        <v>7186</v>
      </c>
      <c r="F45" s="268" t="s">
        <v>7255</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7182</v>
      </c>
      <c r="B46" s="260" t="s">
        <v>7250</v>
      </c>
      <c r="C46" s="261" t="s">
        <v>7272</v>
      </c>
      <c r="D46" s="264" t="s">
        <v>7273</v>
      </c>
      <c r="E46" s="265" t="s">
        <v>7186</v>
      </c>
      <c r="F46" s="268" t="s">
        <v>7255</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7182</v>
      </c>
      <c r="B47" s="260" t="s">
        <v>7250</v>
      </c>
      <c r="C47" s="261" t="s">
        <v>7274</v>
      </c>
      <c r="D47" s="264" t="s">
        <v>7275</v>
      </c>
      <c r="E47" s="265" t="s">
        <v>7186</v>
      </c>
      <c r="F47" s="268" t="s">
        <v>7255</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7182</v>
      </c>
      <c r="B48" s="260" t="s">
        <v>7250</v>
      </c>
      <c r="C48" s="261" t="s">
        <v>7276</v>
      </c>
      <c r="D48" s="264" t="s">
        <v>7277</v>
      </c>
      <c r="E48" s="265" t="s">
        <v>7186</v>
      </c>
      <c r="F48" s="268" t="s">
        <v>7255</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7182</v>
      </c>
      <c r="B49" s="260" t="s">
        <v>7250</v>
      </c>
      <c r="C49" s="261" t="s">
        <v>7278</v>
      </c>
      <c r="D49" s="264" t="s">
        <v>7279</v>
      </c>
      <c r="E49" s="265" t="s">
        <v>7186</v>
      </c>
      <c r="F49" s="268" t="s">
        <v>7255</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7182</v>
      </c>
      <c r="B50" s="259" t="s">
        <v>4452</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7182</v>
      </c>
      <c r="B51" s="260" t="s">
        <v>4452</v>
      </c>
      <c r="C51" s="261" t="s">
        <v>7280</v>
      </c>
      <c r="D51" s="264" t="s">
        <v>7281</v>
      </c>
      <c r="E51" s="265" t="s">
        <v>7282</v>
      </c>
      <c r="F51" s="268" t="s">
        <v>7283</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7182</v>
      </c>
      <c r="B52" s="260" t="s">
        <v>4452</v>
      </c>
      <c r="C52" s="261" t="s">
        <v>7284</v>
      </c>
      <c r="D52" s="264" t="s">
        <v>7285</v>
      </c>
      <c r="E52" s="265" t="s">
        <v>7282</v>
      </c>
      <c r="F52" s="268" t="s">
        <v>7283</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7182</v>
      </c>
      <c r="B53" s="260" t="s">
        <v>4452</v>
      </c>
      <c r="C53" s="261" t="s">
        <v>7286</v>
      </c>
      <c r="D53" s="264" t="s">
        <v>7287</v>
      </c>
      <c r="E53" s="265" t="s">
        <v>7282</v>
      </c>
      <c r="F53" s="268" t="s">
        <v>7283</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7182</v>
      </c>
      <c r="B54" s="260" t="s">
        <v>4452</v>
      </c>
      <c r="C54" s="261" t="s">
        <v>7288</v>
      </c>
      <c r="D54" s="264" t="s">
        <v>7289</v>
      </c>
      <c r="E54" s="265" t="s">
        <v>7282</v>
      </c>
      <c r="F54" s="268" t="s">
        <v>7283</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7182</v>
      </c>
      <c r="B55" s="260" t="s">
        <v>4452</v>
      </c>
      <c r="C55" s="261" t="s">
        <v>7290</v>
      </c>
      <c r="D55" s="264" t="s">
        <v>7291</v>
      </c>
      <c r="E55" s="265" t="s">
        <v>7282</v>
      </c>
      <c r="F55" s="268" t="s">
        <v>7283</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7182</v>
      </c>
      <c r="B56" s="260" t="s">
        <v>4452</v>
      </c>
      <c r="C56" s="261" t="s">
        <v>7292</v>
      </c>
      <c r="D56" s="264" t="s">
        <v>7293</v>
      </c>
      <c r="E56" s="265" t="s">
        <v>7282</v>
      </c>
      <c r="F56" s="268" t="s">
        <v>7283</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7182</v>
      </c>
      <c r="B57" s="260" t="s">
        <v>4452</v>
      </c>
      <c r="C57" s="261" t="s">
        <v>7294</v>
      </c>
      <c r="D57" s="264" t="s">
        <v>7295</v>
      </c>
      <c r="E57" s="265" t="s">
        <v>7282</v>
      </c>
      <c r="F57" s="268" t="s">
        <v>7283</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7182</v>
      </c>
      <c r="B58" s="260" t="s">
        <v>4452</v>
      </c>
      <c r="C58" s="261" t="s">
        <v>7296</v>
      </c>
      <c r="D58" s="264" t="s">
        <v>7297</v>
      </c>
      <c r="E58" s="265" t="s">
        <v>7186</v>
      </c>
      <c r="F58" s="268" t="s">
        <v>7283</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7182</v>
      </c>
      <c r="B59" s="260" t="s">
        <v>4452</v>
      </c>
      <c r="C59" s="261" t="s">
        <v>7298</v>
      </c>
      <c r="D59" s="264" t="s">
        <v>7299</v>
      </c>
      <c r="E59" s="265" t="s">
        <v>7186</v>
      </c>
      <c r="F59" s="268" t="s">
        <v>7283</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7182</v>
      </c>
      <c r="B60" s="259" t="s">
        <v>7300</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7182</v>
      </c>
      <c r="B61" s="260" t="s">
        <v>7300</v>
      </c>
      <c r="C61" s="261" t="s">
        <v>7301</v>
      </c>
      <c r="D61" s="264" t="s">
        <v>7302</v>
      </c>
      <c r="E61" s="265" t="s">
        <v>7186</v>
      </c>
      <c r="F61" s="268" t="s">
        <v>7303</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7182</v>
      </c>
      <c r="B62" s="260" t="s">
        <v>7300</v>
      </c>
      <c r="C62" s="261" t="s">
        <v>7304</v>
      </c>
      <c r="D62" s="264" t="s">
        <v>7305</v>
      </c>
      <c r="E62" s="265" t="s">
        <v>7186</v>
      </c>
      <c r="F62" s="268" t="s">
        <v>7303</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7182</v>
      </c>
      <c r="B63" s="260" t="s">
        <v>7300</v>
      </c>
      <c r="C63" s="261" t="s">
        <v>7306</v>
      </c>
      <c r="D63" s="264" t="s">
        <v>7307</v>
      </c>
      <c r="E63" s="265" t="s">
        <v>7186</v>
      </c>
      <c r="F63" s="268" t="s">
        <v>7303</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7182</v>
      </c>
      <c r="B64" s="260" t="s">
        <v>7300</v>
      </c>
      <c r="C64" s="261" t="s">
        <v>7308</v>
      </c>
      <c r="D64" s="264" t="s">
        <v>7309</v>
      </c>
      <c r="E64" s="265" t="s">
        <v>7186</v>
      </c>
      <c r="F64" s="268" t="s">
        <v>7303</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7182</v>
      </c>
      <c r="B65" s="260" t="s">
        <v>7300</v>
      </c>
      <c r="C65" s="261" t="s">
        <v>7310</v>
      </c>
      <c r="D65" s="264" t="s">
        <v>7311</v>
      </c>
      <c r="E65" s="265" t="s">
        <v>7186</v>
      </c>
      <c r="F65" s="268" t="s">
        <v>7303</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7182</v>
      </c>
      <c r="B66" s="260" t="s">
        <v>7300</v>
      </c>
      <c r="C66" s="261" t="s">
        <v>7312</v>
      </c>
      <c r="D66" s="264" t="s">
        <v>7313</v>
      </c>
      <c r="E66" s="265" t="s">
        <v>7186</v>
      </c>
      <c r="F66" s="268" t="s">
        <v>7303</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7182</v>
      </c>
      <c r="B67" s="260" t="s">
        <v>7300</v>
      </c>
      <c r="C67" s="261" t="s">
        <v>7314</v>
      </c>
      <c r="D67" s="264" t="s">
        <v>7315</v>
      </c>
      <c r="E67" s="265" t="s">
        <v>7186</v>
      </c>
      <c r="F67" s="268" t="s">
        <v>7303</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7182</v>
      </c>
      <c r="B68" s="260" t="s">
        <v>7300</v>
      </c>
      <c r="C68" s="261" t="s">
        <v>7316</v>
      </c>
      <c r="D68" s="264" t="s">
        <v>7317</v>
      </c>
      <c r="E68" s="265" t="s">
        <v>7186</v>
      </c>
      <c r="F68" s="268" t="s">
        <v>7318</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7182</v>
      </c>
      <c r="B69" s="260" t="s">
        <v>7300</v>
      </c>
      <c r="C69" s="261" t="s">
        <v>7319</v>
      </c>
      <c r="D69" s="264" t="s">
        <v>7320</v>
      </c>
      <c r="E69" s="265" t="s">
        <v>7186</v>
      </c>
      <c r="F69" s="268" t="s">
        <v>7318</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7182</v>
      </c>
      <c r="B70" s="260" t="s">
        <v>7300</v>
      </c>
      <c r="C70" s="261" t="s">
        <v>7321</v>
      </c>
      <c r="D70" s="264" t="s">
        <v>7322</v>
      </c>
      <c r="E70" s="265" t="s">
        <v>7186</v>
      </c>
      <c r="F70" s="268" t="s">
        <v>7318</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7182</v>
      </c>
      <c r="B71" s="260" t="s">
        <v>7300</v>
      </c>
      <c r="C71" s="261" t="s">
        <v>7323</v>
      </c>
      <c r="D71" s="264" t="s">
        <v>7324</v>
      </c>
      <c r="E71" s="265" t="s">
        <v>7186</v>
      </c>
      <c r="F71" s="268" t="s">
        <v>7325</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7182</v>
      </c>
      <c r="B72" s="260" t="s">
        <v>7300</v>
      </c>
      <c r="C72" s="261" t="s">
        <v>7326</v>
      </c>
      <c r="D72" s="264" t="s">
        <v>7327</v>
      </c>
      <c r="E72" s="265" t="s">
        <v>7186</v>
      </c>
      <c r="F72" s="268" t="s">
        <v>7303</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7182</v>
      </c>
      <c r="B73" s="260" t="s">
        <v>7300</v>
      </c>
      <c r="C73" s="261" t="s">
        <v>7328</v>
      </c>
      <c r="D73" s="264" t="s">
        <v>7329</v>
      </c>
      <c r="E73" s="265" t="s">
        <v>7330</v>
      </c>
      <c r="F73" s="268" t="s">
        <v>7303</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7182</v>
      </c>
      <c r="B74" s="259" t="s">
        <v>7331</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7182</v>
      </c>
      <c r="B75" s="260" t="s">
        <v>7331</v>
      </c>
      <c r="C75" s="261" t="s">
        <v>7332</v>
      </c>
      <c r="D75" s="264" t="s">
        <v>7333</v>
      </c>
      <c r="E75" s="265" t="s">
        <v>7330</v>
      </c>
      <c r="F75" s="268" t="s">
        <v>7334</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7182</v>
      </c>
      <c r="B76" s="260" t="s">
        <v>7331</v>
      </c>
      <c r="C76" s="261" t="s">
        <v>7335</v>
      </c>
      <c r="D76" s="264" t="s">
        <v>7336</v>
      </c>
      <c r="E76" s="265" t="s">
        <v>7330</v>
      </c>
      <c r="F76" s="268" t="s">
        <v>7334</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7182</v>
      </c>
      <c r="B77" s="260" t="s">
        <v>7331</v>
      </c>
      <c r="C77" s="261" t="s">
        <v>7337</v>
      </c>
      <c r="D77" s="264" t="s">
        <v>7338</v>
      </c>
      <c r="E77" s="265" t="s">
        <v>7330</v>
      </c>
      <c r="F77" s="268" t="s">
        <v>7334</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7182</v>
      </c>
      <c r="B78" s="260" t="s">
        <v>7331</v>
      </c>
      <c r="C78" s="261" t="s">
        <v>7339</v>
      </c>
      <c r="D78" s="264" t="s">
        <v>7340</v>
      </c>
      <c r="E78" s="265" t="s">
        <v>7330</v>
      </c>
      <c r="F78" s="268" t="s">
        <v>7334</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7182</v>
      </c>
      <c r="B79" s="260" t="s">
        <v>7331</v>
      </c>
      <c r="C79" s="261" t="s">
        <v>7341</v>
      </c>
      <c r="D79" s="264" t="s">
        <v>7342</v>
      </c>
      <c r="E79" s="265" t="s">
        <v>7330</v>
      </c>
      <c r="F79" s="268" t="s">
        <v>7334</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7182</v>
      </c>
      <c r="B80" s="260" t="s">
        <v>7331</v>
      </c>
      <c r="C80" s="261" t="s">
        <v>7343</v>
      </c>
      <c r="D80" s="264" t="s">
        <v>7344</v>
      </c>
      <c r="E80" s="265" t="s">
        <v>7330</v>
      </c>
      <c r="F80" s="268" t="s">
        <v>7334</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7182</v>
      </c>
      <c r="B81" s="260" t="s">
        <v>7331</v>
      </c>
      <c r="C81" s="261" t="s">
        <v>7345</v>
      </c>
      <c r="D81" s="264" t="s">
        <v>7346</v>
      </c>
      <c r="E81" s="265" t="s">
        <v>7330</v>
      </c>
      <c r="F81" s="268" t="s">
        <v>7334</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7182</v>
      </c>
      <c r="B82" s="260" t="s">
        <v>7331</v>
      </c>
      <c r="C82" s="261" t="s">
        <v>7347</v>
      </c>
      <c r="D82" s="264" t="s">
        <v>7348</v>
      </c>
      <c r="E82" s="265" t="s">
        <v>7330</v>
      </c>
      <c r="F82" s="268" t="s">
        <v>7334</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7182</v>
      </c>
      <c r="B83" s="260" t="s">
        <v>7331</v>
      </c>
      <c r="C83" s="261" t="s">
        <v>7349</v>
      </c>
      <c r="D83" s="264" t="s">
        <v>7350</v>
      </c>
      <c r="E83" s="265" t="s">
        <v>7330</v>
      </c>
      <c r="F83" s="268" t="s">
        <v>7334</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7182</v>
      </c>
      <c r="B84" s="260" t="s">
        <v>7331</v>
      </c>
      <c r="C84" s="261" t="s">
        <v>7351</v>
      </c>
      <c r="D84" s="264" t="s">
        <v>7352</v>
      </c>
      <c r="E84" s="265" t="s">
        <v>7330</v>
      </c>
      <c r="F84" s="268" t="s">
        <v>7334</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7182</v>
      </c>
      <c r="B85" s="260" t="s">
        <v>7331</v>
      </c>
      <c r="C85" s="261" t="s">
        <v>7353</v>
      </c>
      <c r="D85" s="264" t="s">
        <v>7354</v>
      </c>
      <c r="E85" s="265" t="s">
        <v>7330</v>
      </c>
      <c r="F85" s="268" t="s">
        <v>7334</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7182</v>
      </c>
      <c r="B86" s="260" t="s">
        <v>7331</v>
      </c>
      <c r="C86" s="261" t="s">
        <v>7355</v>
      </c>
      <c r="D86" s="264" t="s">
        <v>7356</v>
      </c>
      <c r="E86" s="265" t="s">
        <v>7330</v>
      </c>
      <c r="F86" s="268" t="s">
        <v>7334</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7182</v>
      </c>
      <c r="B87" s="260" t="s">
        <v>7331</v>
      </c>
      <c r="C87" s="261" t="s">
        <v>7357</v>
      </c>
      <c r="D87" s="264" t="s">
        <v>7358</v>
      </c>
      <c r="E87" s="265" t="s">
        <v>7330</v>
      </c>
      <c r="F87" s="268" t="s">
        <v>7334</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7182</v>
      </c>
      <c r="B88" s="260" t="s">
        <v>7331</v>
      </c>
      <c r="C88" s="261" t="s">
        <v>7359</v>
      </c>
      <c r="D88" s="264" t="s">
        <v>7360</v>
      </c>
      <c r="E88" s="265" t="s">
        <v>7330</v>
      </c>
      <c r="F88" s="268" t="s">
        <v>7318</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7182</v>
      </c>
      <c r="B89" s="260" t="s">
        <v>7331</v>
      </c>
      <c r="C89" s="261" t="s">
        <v>7361</v>
      </c>
      <c r="D89" s="264" t="s">
        <v>7362</v>
      </c>
      <c r="E89" s="265" t="s">
        <v>7330</v>
      </c>
      <c r="F89" s="268" t="s">
        <v>7318</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7182</v>
      </c>
      <c r="B90" s="260" t="s">
        <v>7331</v>
      </c>
      <c r="C90" s="261" t="s">
        <v>7363</v>
      </c>
      <c r="D90" s="264" t="s">
        <v>7364</v>
      </c>
      <c r="E90" s="265" t="s">
        <v>7330</v>
      </c>
      <c r="F90" s="268" t="s">
        <v>7318</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7182</v>
      </c>
      <c r="B91" s="259" t="s">
        <v>7365</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7182</v>
      </c>
      <c r="B92" s="260" t="s">
        <v>7365</v>
      </c>
      <c r="C92" s="261" t="s">
        <v>7366</v>
      </c>
      <c r="D92" s="264" t="s">
        <v>7367</v>
      </c>
      <c r="E92" s="265" t="s">
        <v>7186</v>
      </c>
      <c r="F92" s="268" t="s">
        <v>7318</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7182</v>
      </c>
      <c r="B93" s="260" t="s">
        <v>7365</v>
      </c>
      <c r="C93" s="261" t="s">
        <v>7368</v>
      </c>
      <c r="D93" s="264" t="s">
        <v>7369</v>
      </c>
      <c r="E93" s="265" t="s">
        <v>7186</v>
      </c>
      <c r="F93" s="268" t="s">
        <v>7318</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7182</v>
      </c>
      <c r="B94" s="260" t="s">
        <v>7365</v>
      </c>
      <c r="C94" s="261" t="s">
        <v>7370</v>
      </c>
      <c r="D94" s="264" t="s">
        <v>7371</v>
      </c>
      <c r="E94" s="265" t="s">
        <v>7186</v>
      </c>
      <c r="F94" s="268" t="s">
        <v>7318</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7182</v>
      </c>
      <c r="B95" s="260" t="s">
        <v>7365</v>
      </c>
      <c r="C95" s="261" t="s">
        <v>7372</v>
      </c>
      <c r="D95" s="264" t="s">
        <v>7373</v>
      </c>
      <c r="E95" s="265" t="s">
        <v>7186</v>
      </c>
      <c r="F95" s="268" t="s">
        <v>7318</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7182</v>
      </c>
      <c r="B96" s="260" t="s">
        <v>7365</v>
      </c>
      <c r="C96" s="261" t="s">
        <v>7374</v>
      </c>
      <c r="D96" s="264" t="s">
        <v>7375</v>
      </c>
      <c r="E96" s="265" t="s">
        <v>7186</v>
      </c>
      <c r="F96" s="268" t="s">
        <v>7318</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7182</v>
      </c>
      <c r="B97" s="260" t="s">
        <v>7365</v>
      </c>
      <c r="C97" s="261" t="s">
        <v>7376</v>
      </c>
      <c r="D97" s="264" t="s">
        <v>7377</v>
      </c>
      <c r="E97" s="265" t="s">
        <v>7186</v>
      </c>
      <c r="F97" s="268" t="s">
        <v>7378</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7182</v>
      </c>
      <c r="B98" s="260" t="s">
        <v>7365</v>
      </c>
      <c r="C98" s="261" t="s">
        <v>7379</v>
      </c>
      <c r="D98" s="264" t="s">
        <v>7380</v>
      </c>
      <c r="E98" s="265" t="s">
        <v>7186</v>
      </c>
      <c r="F98" s="268" t="s">
        <v>7378</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7182</v>
      </c>
      <c r="B99" s="260" t="s">
        <v>7365</v>
      </c>
      <c r="C99" s="261" t="s">
        <v>7381</v>
      </c>
      <c r="D99" s="264" t="s">
        <v>7382</v>
      </c>
      <c r="E99" s="265" t="s">
        <v>7186</v>
      </c>
      <c r="F99" s="268" t="s">
        <v>7378</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7182</v>
      </c>
      <c r="B100" s="260" t="s">
        <v>7365</v>
      </c>
      <c r="C100" s="261" t="s">
        <v>7383</v>
      </c>
      <c r="D100" s="264" t="s">
        <v>7384</v>
      </c>
      <c r="E100" s="265" t="s">
        <v>7186</v>
      </c>
      <c r="F100" s="268" t="s">
        <v>7378</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7182</v>
      </c>
      <c r="B101" s="260" t="s">
        <v>7365</v>
      </c>
      <c r="C101" s="261" t="s">
        <v>7385</v>
      </c>
      <c r="D101" s="264" t="s">
        <v>7386</v>
      </c>
      <c r="E101" s="265" t="s">
        <v>7186</v>
      </c>
      <c r="F101" s="268" t="s">
        <v>7318</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7182</v>
      </c>
      <c r="B102" s="260" t="s">
        <v>7365</v>
      </c>
      <c r="C102" s="261" t="s">
        <v>7387</v>
      </c>
      <c r="D102" s="264" t="s">
        <v>7388</v>
      </c>
      <c r="E102" s="265" t="s">
        <v>7330</v>
      </c>
      <c r="F102" s="268" t="s">
        <v>7318</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7182</v>
      </c>
      <c r="B103" s="260" t="s">
        <v>7365</v>
      </c>
      <c r="C103" s="261" t="s">
        <v>7389</v>
      </c>
      <c r="D103" s="264" t="s">
        <v>7390</v>
      </c>
      <c r="E103" s="265" t="s">
        <v>7330</v>
      </c>
      <c r="F103" s="268" t="s">
        <v>7318</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7182</v>
      </c>
      <c r="B104" s="260" t="s">
        <v>7365</v>
      </c>
      <c r="C104" s="261" t="s">
        <v>7391</v>
      </c>
      <c r="D104" s="264" t="s">
        <v>7392</v>
      </c>
      <c r="E104" s="265" t="s">
        <v>7330</v>
      </c>
      <c r="F104" s="268" t="s">
        <v>7318</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7182</v>
      </c>
      <c r="B105" s="260" t="s">
        <v>7365</v>
      </c>
      <c r="C105" s="261" t="s">
        <v>7393</v>
      </c>
      <c r="D105" s="264" t="s">
        <v>7394</v>
      </c>
      <c r="E105" s="265" t="s">
        <v>7215</v>
      </c>
      <c r="F105" s="268" t="s">
        <v>7318</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7182</v>
      </c>
      <c r="B106" s="259" t="s">
        <v>7395</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7182</v>
      </c>
      <c r="B107" s="260" t="s">
        <v>7395</v>
      </c>
      <c r="C107" s="261" t="s">
        <v>7396</v>
      </c>
      <c r="D107" s="264" t="s">
        <v>7397</v>
      </c>
      <c r="E107" s="265" t="s">
        <v>7330</v>
      </c>
      <c r="F107" s="268" t="s">
        <v>7318</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7182</v>
      </c>
      <c r="B108" s="260" t="s">
        <v>7395</v>
      </c>
      <c r="C108" s="261" t="s">
        <v>7398</v>
      </c>
      <c r="D108" s="264" t="s">
        <v>7399</v>
      </c>
      <c r="E108" s="265" t="s">
        <v>7330</v>
      </c>
      <c r="F108" s="268" t="s">
        <v>7318</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7182</v>
      </c>
      <c r="B109" s="260" t="s">
        <v>7395</v>
      </c>
      <c r="C109" s="261" t="s">
        <v>7400</v>
      </c>
      <c r="D109" s="264" t="s">
        <v>7401</v>
      </c>
      <c r="E109" s="265" t="s">
        <v>7330</v>
      </c>
      <c r="F109" s="268" t="s">
        <v>7318</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7182</v>
      </c>
      <c r="B110" s="260" t="s">
        <v>7395</v>
      </c>
      <c r="C110" s="261" t="s">
        <v>7402</v>
      </c>
      <c r="D110" s="264" t="s">
        <v>7403</v>
      </c>
      <c r="E110" s="265" t="s">
        <v>7330</v>
      </c>
      <c r="F110" s="268" t="s">
        <v>7318</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7182</v>
      </c>
      <c r="B111" s="260" t="s">
        <v>7395</v>
      </c>
      <c r="C111" s="261" t="s">
        <v>7404</v>
      </c>
      <c r="D111" s="264" t="s">
        <v>7405</v>
      </c>
      <c r="E111" s="265" t="s">
        <v>7330</v>
      </c>
      <c r="F111" s="268" t="s">
        <v>7318</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7182</v>
      </c>
      <c r="B112" s="260" t="s">
        <v>7395</v>
      </c>
      <c r="C112" s="261" t="s">
        <v>7406</v>
      </c>
      <c r="D112" s="264" t="s">
        <v>7407</v>
      </c>
      <c r="E112" s="265" t="s">
        <v>7330</v>
      </c>
      <c r="F112" s="268" t="s">
        <v>7318</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7182</v>
      </c>
      <c r="B113" s="260" t="s">
        <v>7395</v>
      </c>
      <c r="C113" s="261" t="s">
        <v>7408</v>
      </c>
      <c r="D113" s="264" t="s">
        <v>7409</v>
      </c>
      <c r="E113" s="265" t="s">
        <v>7330</v>
      </c>
      <c r="F113" s="268" t="s">
        <v>7318</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7182</v>
      </c>
      <c r="B114" s="260" t="s">
        <v>7395</v>
      </c>
      <c r="C114" s="261" t="s">
        <v>7410</v>
      </c>
      <c r="D114" s="264" t="s">
        <v>7411</v>
      </c>
      <c r="E114" s="265" t="s">
        <v>7330</v>
      </c>
      <c r="F114" s="268" t="s">
        <v>7318</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7182</v>
      </c>
      <c r="B115" s="260" t="s">
        <v>7395</v>
      </c>
      <c r="C115" s="261" t="s">
        <v>7412</v>
      </c>
      <c r="D115" s="264" t="s">
        <v>7413</v>
      </c>
      <c r="E115" s="265" t="s">
        <v>7330</v>
      </c>
      <c r="F115" s="268" t="s">
        <v>7318</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7182</v>
      </c>
      <c r="B116" s="260" t="s">
        <v>7395</v>
      </c>
      <c r="C116" s="261" t="s">
        <v>7414</v>
      </c>
      <c r="D116" s="264" t="s">
        <v>7415</v>
      </c>
      <c r="E116" s="265" t="s">
        <v>7330</v>
      </c>
      <c r="F116" s="268" t="s">
        <v>7318</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7182</v>
      </c>
      <c r="B117" s="260" t="s">
        <v>7395</v>
      </c>
      <c r="C117" s="261" t="s">
        <v>7416</v>
      </c>
      <c r="D117" s="264" t="s">
        <v>7417</v>
      </c>
      <c r="E117" s="265" t="s">
        <v>7330</v>
      </c>
      <c r="F117" s="268" t="s">
        <v>7318</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7418</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7418</v>
      </c>
      <c r="B119" s="259" t="s">
        <v>7419</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7418</v>
      </c>
      <c r="B120" s="260" t="s">
        <v>7419</v>
      </c>
      <c r="C120" s="261" t="s">
        <v>7420</v>
      </c>
      <c r="D120" s="264" t="s">
        <v>7421</v>
      </c>
      <c r="E120" s="265" t="s">
        <v>7186</v>
      </c>
      <c r="F120" s="268" t="s">
        <v>7422</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7418</v>
      </c>
      <c r="B121" s="260" t="s">
        <v>7419</v>
      </c>
      <c r="C121" s="261" t="s">
        <v>7423</v>
      </c>
      <c r="D121" s="264" t="s">
        <v>7424</v>
      </c>
      <c r="E121" s="265" t="s">
        <v>7186</v>
      </c>
      <c r="F121" s="268" t="s">
        <v>7422</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7418</v>
      </c>
      <c r="B122" s="260" t="s">
        <v>7419</v>
      </c>
      <c r="C122" s="261" t="s">
        <v>7425</v>
      </c>
      <c r="D122" s="264" t="s">
        <v>7426</v>
      </c>
      <c r="E122" s="265" t="s">
        <v>7186</v>
      </c>
      <c r="F122" s="268" t="s">
        <v>7422</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7418</v>
      </c>
      <c r="B123" s="260" t="s">
        <v>7419</v>
      </c>
      <c r="C123" s="261" t="s">
        <v>7427</v>
      </c>
      <c r="D123" s="264" t="s">
        <v>7428</v>
      </c>
      <c r="E123" s="265" t="s">
        <v>7186</v>
      </c>
      <c r="F123" s="268" t="s">
        <v>7422</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7418</v>
      </c>
      <c r="B124" s="260" t="s">
        <v>7419</v>
      </c>
      <c r="C124" s="261" t="s">
        <v>7429</v>
      </c>
      <c r="D124" s="264" t="s">
        <v>7430</v>
      </c>
      <c r="E124" s="265" t="s">
        <v>7186</v>
      </c>
      <c r="F124" s="268" t="s">
        <v>7422</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7418</v>
      </c>
      <c r="B125" s="260" t="s">
        <v>7419</v>
      </c>
      <c r="C125" s="261" t="s">
        <v>7431</v>
      </c>
      <c r="D125" s="264" t="s">
        <v>7432</v>
      </c>
      <c r="E125" s="265" t="s">
        <v>7186</v>
      </c>
      <c r="F125" s="268" t="s">
        <v>7422</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7418</v>
      </c>
      <c r="B126" s="260" t="s">
        <v>7419</v>
      </c>
      <c r="C126" s="261" t="s">
        <v>7433</v>
      </c>
      <c r="D126" s="264" t="s">
        <v>7434</v>
      </c>
      <c r="E126" s="265" t="s">
        <v>7186</v>
      </c>
      <c r="F126" s="268" t="s">
        <v>7422</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7418</v>
      </c>
      <c r="B127" s="260" t="s">
        <v>7419</v>
      </c>
      <c r="C127" s="261" t="s">
        <v>7435</v>
      </c>
      <c r="D127" s="264" t="s">
        <v>7436</v>
      </c>
      <c r="E127" s="265" t="s">
        <v>7186</v>
      </c>
      <c r="F127" s="268" t="s">
        <v>7422</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7418</v>
      </c>
      <c r="B128" s="260" t="s">
        <v>7419</v>
      </c>
      <c r="C128" s="261" t="s">
        <v>7437</v>
      </c>
      <c r="D128" s="264" t="s">
        <v>7438</v>
      </c>
      <c r="E128" s="265" t="s">
        <v>7186</v>
      </c>
      <c r="F128" s="268" t="s">
        <v>7422</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7418</v>
      </c>
      <c r="B129" s="260" t="s">
        <v>7419</v>
      </c>
      <c r="C129" s="261" t="s">
        <v>7439</v>
      </c>
      <c r="D129" s="264" t="s">
        <v>7440</v>
      </c>
      <c r="E129" s="265" t="s">
        <v>7186</v>
      </c>
      <c r="F129" s="268" t="s">
        <v>7422</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7418</v>
      </c>
      <c r="B130" s="260" t="s">
        <v>7419</v>
      </c>
      <c r="C130" s="261" t="s">
        <v>7441</v>
      </c>
      <c r="D130" s="264" t="s">
        <v>7442</v>
      </c>
      <c r="E130" s="265" t="s">
        <v>7186</v>
      </c>
      <c r="F130" s="268" t="s">
        <v>7422</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7418</v>
      </c>
      <c r="B131" s="260" t="s">
        <v>7419</v>
      </c>
      <c r="C131" s="261" t="s">
        <v>7443</v>
      </c>
      <c r="D131" s="264" t="s">
        <v>7444</v>
      </c>
      <c r="E131" s="265" t="s">
        <v>7186</v>
      </c>
      <c r="F131" s="268" t="s">
        <v>7422</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7418</v>
      </c>
      <c r="B132" s="260" t="s">
        <v>7419</v>
      </c>
      <c r="C132" s="261" t="s">
        <v>7445</v>
      </c>
      <c r="D132" s="264" t="s">
        <v>7446</v>
      </c>
      <c r="E132" s="265" t="s">
        <v>7186</v>
      </c>
      <c r="F132" s="268" t="s">
        <v>7422</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7418</v>
      </c>
      <c r="B133" s="260" t="s">
        <v>7419</v>
      </c>
      <c r="C133" s="261" t="s">
        <v>7447</v>
      </c>
      <c r="D133" s="264" t="s">
        <v>7448</v>
      </c>
      <c r="E133" s="265" t="s">
        <v>7215</v>
      </c>
      <c r="F133" s="268" t="s">
        <v>7422</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7418</v>
      </c>
      <c r="B134" s="260" t="s">
        <v>7419</v>
      </c>
      <c r="C134" s="261" t="s">
        <v>7449</v>
      </c>
      <c r="D134" s="264" t="s">
        <v>7450</v>
      </c>
      <c r="E134" s="265" t="s">
        <v>7215</v>
      </c>
      <c r="F134" s="268" t="s">
        <v>7422</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7418</v>
      </c>
      <c r="B135" s="260" t="s">
        <v>7419</v>
      </c>
      <c r="C135" s="261" t="s">
        <v>7451</v>
      </c>
      <c r="D135" s="264" t="s">
        <v>7452</v>
      </c>
      <c r="E135" s="265" t="s">
        <v>7330</v>
      </c>
      <c r="F135" s="268" t="s">
        <v>7422</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7418</v>
      </c>
      <c r="B136" s="260" t="s">
        <v>7419</v>
      </c>
      <c r="C136" s="261" t="s">
        <v>7453</v>
      </c>
      <c r="D136" s="264" t="s">
        <v>7454</v>
      </c>
      <c r="E136" s="265" t="s">
        <v>7215</v>
      </c>
      <c r="F136" s="268" t="s">
        <v>7422</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7418</v>
      </c>
      <c r="B137" s="260" t="s">
        <v>7419</v>
      </c>
      <c r="C137" s="261" t="s">
        <v>7455</v>
      </c>
      <c r="D137" s="264" t="s">
        <v>7456</v>
      </c>
      <c r="E137" s="265" t="s">
        <v>7215</v>
      </c>
      <c r="F137" s="268" t="s">
        <v>7422</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7418</v>
      </c>
      <c r="B138" s="260" t="s">
        <v>7419</v>
      </c>
      <c r="C138" s="261" t="s">
        <v>7457</v>
      </c>
      <c r="D138" s="264" t="s">
        <v>7458</v>
      </c>
      <c r="E138" s="265" t="s">
        <v>7330</v>
      </c>
      <c r="F138" s="268" t="s">
        <v>7422</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7418</v>
      </c>
      <c r="B139" s="260" t="s">
        <v>7419</v>
      </c>
      <c r="C139" s="261" t="s">
        <v>7459</v>
      </c>
      <c r="D139" s="264" t="s">
        <v>7460</v>
      </c>
      <c r="E139" s="265" t="s">
        <v>7330</v>
      </c>
      <c r="F139" s="268" t="s">
        <v>7422</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7418</v>
      </c>
      <c r="B140" s="260" t="s">
        <v>7419</v>
      </c>
      <c r="C140" s="261" t="s">
        <v>7461</v>
      </c>
      <c r="D140" s="264" t="s">
        <v>7462</v>
      </c>
      <c r="E140" s="265" t="s">
        <v>7186</v>
      </c>
      <c r="F140" s="268" t="s">
        <v>7422</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7418</v>
      </c>
      <c r="B141" s="260" t="s">
        <v>7419</v>
      </c>
      <c r="C141" s="261" t="s">
        <v>7463</v>
      </c>
      <c r="D141" s="264" t="s">
        <v>7464</v>
      </c>
      <c r="E141" s="265" t="s">
        <v>7465</v>
      </c>
      <c r="F141" s="268" t="s">
        <v>7466</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7418</v>
      </c>
      <c r="B142" s="260" t="s">
        <v>7419</v>
      </c>
      <c r="C142" s="261" t="s">
        <v>7467</v>
      </c>
      <c r="D142" s="264" t="s">
        <v>7468</v>
      </c>
      <c r="E142" s="265" t="s">
        <v>7465</v>
      </c>
      <c r="F142" s="268" t="s">
        <v>7466</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7418</v>
      </c>
      <c r="B143" s="260" t="s">
        <v>7419</v>
      </c>
      <c r="C143" s="261" t="s">
        <v>7469</v>
      </c>
      <c r="D143" s="264" t="s">
        <v>7470</v>
      </c>
      <c r="E143" s="265" t="s">
        <v>7465</v>
      </c>
      <c r="F143" s="268" t="s">
        <v>7466</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7418</v>
      </c>
      <c r="B144" s="260" t="s">
        <v>7419</v>
      </c>
      <c r="C144" s="261" t="s">
        <v>7471</v>
      </c>
      <c r="D144" s="264" t="s">
        <v>7472</v>
      </c>
      <c r="E144" s="265" t="s">
        <v>7282</v>
      </c>
      <c r="F144" s="268" t="s">
        <v>7466</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7418</v>
      </c>
      <c r="B145" s="260" t="s">
        <v>7419</v>
      </c>
      <c r="C145" s="261" t="s">
        <v>7473</v>
      </c>
      <c r="D145" s="264" t="s">
        <v>7474</v>
      </c>
      <c r="E145" s="265" t="s">
        <v>7282</v>
      </c>
      <c r="F145" s="268" t="s">
        <v>7466</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7418</v>
      </c>
      <c r="B146" s="260" t="s">
        <v>7419</v>
      </c>
      <c r="C146" s="261" t="s">
        <v>7475</v>
      </c>
      <c r="D146" s="264" t="s">
        <v>7476</v>
      </c>
      <c r="E146" s="265" t="s">
        <v>7282</v>
      </c>
      <c r="F146" s="268" t="s">
        <v>7466</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7418</v>
      </c>
      <c r="B147" s="259" t="s">
        <v>7477</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7418</v>
      </c>
      <c r="B148" s="260" t="s">
        <v>7477</v>
      </c>
      <c r="C148" s="261" t="s">
        <v>7478</v>
      </c>
      <c r="D148" s="264" t="s">
        <v>7479</v>
      </c>
      <c r="E148" s="265" t="s">
        <v>7215</v>
      </c>
      <c r="F148" s="268" t="s">
        <v>7480</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7418</v>
      </c>
      <c r="B149" s="260" t="s">
        <v>7477</v>
      </c>
      <c r="C149" s="261" t="s">
        <v>7481</v>
      </c>
      <c r="D149" s="264" t="s">
        <v>7482</v>
      </c>
      <c r="E149" s="265" t="s">
        <v>7215</v>
      </c>
      <c r="F149" s="268" t="s">
        <v>7480</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7418</v>
      </c>
      <c r="B150" s="260" t="s">
        <v>7477</v>
      </c>
      <c r="C150" s="261" t="s">
        <v>7483</v>
      </c>
      <c r="D150" s="264" t="s">
        <v>7484</v>
      </c>
      <c r="E150" s="265" t="s">
        <v>7215</v>
      </c>
      <c r="F150" s="268" t="s">
        <v>7480</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7418</v>
      </c>
      <c r="B151" s="260" t="s">
        <v>7477</v>
      </c>
      <c r="C151" s="261" t="s">
        <v>7485</v>
      </c>
      <c r="D151" s="264" t="s">
        <v>7486</v>
      </c>
      <c r="E151" s="265" t="s">
        <v>7215</v>
      </c>
      <c r="F151" s="268" t="s">
        <v>7480</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7418</v>
      </c>
      <c r="B152" s="260" t="s">
        <v>7477</v>
      </c>
      <c r="C152" s="261" t="s">
        <v>7487</v>
      </c>
      <c r="D152" s="264" t="s">
        <v>7488</v>
      </c>
      <c r="E152" s="265" t="s">
        <v>7215</v>
      </c>
      <c r="F152" s="268" t="s">
        <v>7480</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7418</v>
      </c>
      <c r="B153" s="260" t="s">
        <v>7477</v>
      </c>
      <c r="C153" s="261" t="s">
        <v>7489</v>
      </c>
      <c r="D153" s="264" t="s">
        <v>7490</v>
      </c>
      <c r="E153" s="265" t="s">
        <v>7215</v>
      </c>
      <c r="F153" s="268" t="s">
        <v>7480</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7418</v>
      </c>
      <c r="B154" s="260" t="s">
        <v>7477</v>
      </c>
      <c r="C154" s="261" t="s">
        <v>7491</v>
      </c>
      <c r="D154" s="264" t="s">
        <v>7492</v>
      </c>
      <c r="E154" s="265" t="s">
        <v>7215</v>
      </c>
      <c r="F154" s="268" t="s">
        <v>7480</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7418</v>
      </c>
      <c r="B155" s="260" t="s">
        <v>7477</v>
      </c>
      <c r="C155" s="261" t="s">
        <v>7493</v>
      </c>
      <c r="D155" s="264" t="s">
        <v>7494</v>
      </c>
      <c r="E155" s="265" t="s">
        <v>7215</v>
      </c>
      <c r="F155" s="268" t="s">
        <v>7480</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7418</v>
      </c>
      <c r="B156" s="260" t="s">
        <v>7477</v>
      </c>
      <c r="C156" s="261" t="s">
        <v>7495</v>
      </c>
      <c r="D156" s="264" t="s">
        <v>7496</v>
      </c>
      <c r="E156" s="265" t="s">
        <v>7215</v>
      </c>
      <c r="F156" s="268" t="s">
        <v>7480</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7418</v>
      </c>
      <c r="B157" s="260" t="s">
        <v>7477</v>
      </c>
      <c r="C157" s="261" t="s">
        <v>7497</v>
      </c>
      <c r="D157" s="264" t="s">
        <v>7498</v>
      </c>
      <c r="E157" s="265" t="s">
        <v>7215</v>
      </c>
      <c r="F157" s="268" t="s">
        <v>7480</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7418</v>
      </c>
      <c r="B158" s="260" t="s">
        <v>7477</v>
      </c>
      <c r="C158" s="261" t="s">
        <v>7499</v>
      </c>
      <c r="D158" s="264" t="s">
        <v>7500</v>
      </c>
      <c r="E158" s="265" t="s">
        <v>7215</v>
      </c>
      <c r="F158" s="268" t="s">
        <v>7480</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7418</v>
      </c>
      <c r="B159" s="260" t="s">
        <v>7477</v>
      </c>
      <c r="C159" s="261" t="s">
        <v>7501</v>
      </c>
      <c r="D159" s="264" t="s">
        <v>7502</v>
      </c>
      <c r="E159" s="265" t="s">
        <v>7215</v>
      </c>
      <c r="F159" s="268" t="s">
        <v>7480</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7418</v>
      </c>
      <c r="B160" s="260" t="s">
        <v>7477</v>
      </c>
      <c r="C160" s="261" t="s">
        <v>7503</v>
      </c>
      <c r="D160" s="264" t="s">
        <v>7504</v>
      </c>
      <c r="E160" s="265" t="s">
        <v>7215</v>
      </c>
      <c r="F160" s="268" t="s">
        <v>7505</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7418</v>
      </c>
      <c r="B161" s="260" t="s">
        <v>7477</v>
      </c>
      <c r="C161" s="261" t="s">
        <v>7506</v>
      </c>
      <c r="D161" s="264" t="s">
        <v>7507</v>
      </c>
      <c r="E161" s="265" t="s">
        <v>7215</v>
      </c>
      <c r="F161" s="268" t="s">
        <v>7505</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7418</v>
      </c>
      <c r="B162" s="260" t="s">
        <v>7477</v>
      </c>
      <c r="C162" s="261" t="s">
        <v>7508</v>
      </c>
      <c r="D162" s="264" t="s">
        <v>7509</v>
      </c>
      <c r="E162" s="265" t="s">
        <v>7215</v>
      </c>
      <c r="F162" s="268" t="s">
        <v>7505</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7418</v>
      </c>
      <c r="B163" s="260" t="s">
        <v>7477</v>
      </c>
      <c r="C163" s="261" t="s">
        <v>7510</v>
      </c>
      <c r="D163" s="264" t="s">
        <v>7511</v>
      </c>
      <c r="E163" s="265" t="s">
        <v>7215</v>
      </c>
      <c r="F163" s="268" t="s">
        <v>7505</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7418</v>
      </c>
      <c r="B164" s="260" t="s">
        <v>7477</v>
      </c>
      <c r="C164" s="261" t="s">
        <v>7512</v>
      </c>
      <c r="D164" s="264" t="s">
        <v>7513</v>
      </c>
      <c r="E164" s="265" t="s">
        <v>7215</v>
      </c>
      <c r="F164" s="268" t="s">
        <v>7505</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7418</v>
      </c>
      <c r="B165" s="259" t="s">
        <v>7514</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7418</v>
      </c>
      <c r="B166" s="260" t="s">
        <v>7514</v>
      </c>
      <c r="C166" s="261" t="s">
        <v>7515</v>
      </c>
      <c r="D166" s="264" t="s">
        <v>7516</v>
      </c>
      <c r="E166" s="265" t="s">
        <v>7186</v>
      </c>
      <c r="F166" s="268" t="s">
        <v>7517</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7418</v>
      </c>
      <c r="B167" s="260" t="s">
        <v>7514</v>
      </c>
      <c r="C167" s="261" t="s">
        <v>7518</v>
      </c>
      <c r="D167" s="264" t="s">
        <v>7519</v>
      </c>
      <c r="E167" s="265" t="s">
        <v>7330</v>
      </c>
      <c r="F167" s="268" t="s">
        <v>7517</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7418</v>
      </c>
      <c r="B168" s="260" t="s">
        <v>7514</v>
      </c>
      <c r="C168" s="261" t="s">
        <v>7520</v>
      </c>
      <c r="D168" s="264" t="s">
        <v>7521</v>
      </c>
      <c r="E168" s="265" t="s">
        <v>7282</v>
      </c>
      <c r="F168" s="268" t="s">
        <v>7517</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7418</v>
      </c>
      <c r="B169" s="260" t="s">
        <v>7514</v>
      </c>
      <c r="C169" s="261" t="s">
        <v>7522</v>
      </c>
      <c r="D169" s="264" t="s">
        <v>7523</v>
      </c>
      <c r="E169" s="265" t="s">
        <v>7282</v>
      </c>
      <c r="F169" s="268" t="s">
        <v>7517</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7418</v>
      </c>
      <c r="B170" s="260" t="s">
        <v>7514</v>
      </c>
      <c r="C170" s="261" t="s">
        <v>7524</v>
      </c>
      <c r="D170" s="264" t="s">
        <v>7525</v>
      </c>
      <c r="E170" s="265" t="s">
        <v>7330</v>
      </c>
      <c r="F170" s="268" t="s">
        <v>7517</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7418</v>
      </c>
      <c r="B171" s="260" t="s">
        <v>7514</v>
      </c>
      <c r="C171" s="261" t="s">
        <v>7526</v>
      </c>
      <c r="D171" s="264" t="s">
        <v>7527</v>
      </c>
      <c r="E171" s="265" t="s">
        <v>7215</v>
      </c>
      <c r="F171" s="268" t="s">
        <v>7517</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7418</v>
      </c>
      <c r="B172" s="260" t="s">
        <v>7514</v>
      </c>
      <c r="C172" s="261" t="s">
        <v>7528</v>
      </c>
      <c r="D172" s="264" t="s">
        <v>7529</v>
      </c>
      <c r="E172" s="265" t="s">
        <v>7282</v>
      </c>
      <c r="F172" s="268" t="s">
        <v>7517</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7418</v>
      </c>
      <c r="B173" s="260" t="s">
        <v>7514</v>
      </c>
      <c r="C173" s="261" t="s">
        <v>7530</v>
      </c>
      <c r="D173" s="264" t="s">
        <v>7531</v>
      </c>
      <c r="E173" s="265" t="s">
        <v>7215</v>
      </c>
      <c r="F173" s="268" t="s">
        <v>7517</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7418</v>
      </c>
      <c r="B174" s="260" t="s">
        <v>7514</v>
      </c>
      <c r="C174" s="261" t="s">
        <v>7532</v>
      </c>
      <c r="D174" s="264" t="s">
        <v>7533</v>
      </c>
      <c r="E174" s="265" t="s">
        <v>7282</v>
      </c>
      <c r="F174" s="268" t="s">
        <v>7517</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7418</v>
      </c>
      <c r="B175" s="260" t="s">
        <v>7514</v>
      </c>
      <c r="C175" s="261" t="s">
        <v>7534</v>
      </c>
      <c r="D175" s="264" t="s">
        <v>7535</v>
      </c>
      <c r="E175" s="265" t="s">
        <v>7215</v>
      </c>
      <c r="F175" s="268" t="s">
        <v>7517</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7418</v>
      </c>
      <c r="B176" s="260" t="s">
        <v>7514</v>
      </c>
      <c r="C176" s="261" t="s">
        <v>7536</v>
      </c>
      <c r="D176" s="264" t="s">
        <v>7537</v>
      </c>
      <c r="E176" s="265" t="s">
        <v>7186</v>
      </c>
      <c r="F176" s="268" t="s">
        <v>7517</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7418</v>
      </c>
      <c r="B177" s="260" t="s">
        <v>7514</v>
      </c>
      <c r="C177" s="261" t="s">
        <v>7538</v>
      </c>
      <c r="D177" s="264" t="s">
        <v>7539</v>
      </c>
      <c r="E177" s="265" t="s">
        <v>7186</v>
      </c>
      <c r="F177" s="268" t="s">
        <v>7517</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7418</v>
      </c>
      <c r="B178" s="260" t="s">
        <v>7514</v>
      </c>
      <c r="C178" s="261" t="s">
        <v>7540</v>
      </c>
      <c r="D178" s="264" t="s">
        <v>7541</v>
      </c>
      <c r="E178" s="265" t="s">
        <v>7215</v>
      </c>
      <c r="F178" s="268" t="s">
        <v>7517</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7418</v>
      </c>
      <c r="B179" s="260" t="s">
        <v>7514</v>
      </c>
      <c r="C179" s="261" t="s">
        <v>7542</v>
      </c>
      <c r="D179" s="264" t="s">
        <v>7543</v>
      </c>
      <c r="E179" s="265" t="s">
        <v>7330</v>
      </c>
      <c r="F179" s="268" t="s">
        <v>7517</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7418</v>
      </c>
      <c r="B180" s="260" t="s">
        <v>7514</v>
      </c>
      <c r="C180" s="261" t="s">
        <v>7544</v>
      </c>
      <c r="D180" s="264" t="s">
        <v>7545</v>
      </c>
      <c r="E180" s="265" t="s">
        <v>7330</v>
      </c>
      <c r="F180" s="268" t="s">
        <v>7517</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7418</v>
      </c>
      <c r="B181" s="259" t="s">
        <v>7546</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7418</v>
      </c>
      <c r="B182" s="260" t="s">
        <v>7546</v>
      </c>
      <c r="C182" s="261" t="s">
        <v>7547</v>
      </c>
      <c r="D182" s="264" t="s">
        <v>7548</v>
      </c>
      <c r="E182" s="265" t="s">
        <v>7186</v>
      </c>
      <c r="F182" s="268" t="s">
        <v>7549</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7418</v>
      </c>
      <c r="B183" s="260" t="s">
        <v>7546</v>
      </c>
      <c r="C183" s="261" t="s">
        <v>7550</v>
      </c>
      <c r="D183" s="264" t="s">
        <v>7551</v>
      </c>
      <c r="E183" s="265" t="s">
        <v>7186</v>
      </c>
      <c r="F183" s="268" t="s">
        <v>7549</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7418</v>
      </c>
      <c r="B184" s="260" t="s">
        <v>7546</v>
      </c>
      <c r="C184" s="261" t="s">
        <v>7552</v>
      </c>
      <c r="D184" s="264" t="s">
        <v>7553</v>
      </c>
      <c r="E184" s="265" t="s">
        <v>7186</v>
      </c>
      <c r="F184" s="268" t="s">
        <v>7549</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7418</v>
      </c>
      <c r="B185" s="260" t="s">
        <v>7546</v>
      </c>
      <c r="C185" s="261" t="s">
        <v>7554</v>
      </c>
      <c r="D185" s="264" t="s">
        <v>7555</v>
      </c>
      <c r="E185" s="265" t="s">
        <v>7186</v>
      </c>
      <c r="F185" s="268" t="s">
        <v>7549</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7418</v>
      </c>
      <c r="B186" s="260" t="s">
        <v>7546</v>
      </c>
      <c r="C186" s="261" t="s">
        <v>7556</v>
      </c>
      <c r="D186" s="264" t="s">
        <v>7557</v>
      </c>
      <c r="E186" s="265" t="s">
        <v>7186</v>
      </c>
      <c r="F186" s="268" t="s">
        <v>7549</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7418</v>
      </c>
      <c r="B187" s="260" t="s">
        <v>7546</v>
      </c>
      <c r="C187" s="261" t="s">
        <v>7558</v>
      </c>
      <c r="D187" s="264" t="s">
        <v>7559</v>
      </c>
      <c r="E187" s="265" t="s">
        <v>7215</v>
      </c>
      <c r="F187" s="268" t="s">
        <v>7549</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7418</v>
      </c>
      <c r="B188" s="260" t="s">
        <v>7546</v>
      </c>
      <c r="C188" s="261" t="s">
        <v>7560</v>
      </c>
      <c r="D188" s="264" t="s">
        <v>7561</v>
      </c>
      <c r="E188" s="265" t="s">
        <v>7215</v>
      </c>
      <c r="F188" s="268" t="s">
        <v>7549</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7418</v>
      </c>
      <c r="B189" s="260" t="s">
        <v>7546</v>
      </c>
      <c r="C189" s="261" t="s">
        <v>7562</v>
      </c>
      <c r="D189" s="264" t="s">
        <v>7563</v>
      </c>
      <c r="E189" s="265" t="s">
        <v>7215</v>
      </c>
      <c r="F189" s="268" t="s">
        <v>7549</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7418</v>
      </c>
      <c r="B190" s="260" t="s">
        <v>7546</v>
      </c>
      <c r="C190" s="261" t="s">
        <v>7564</v>
      </c>
      <c r="D190" s="264" t="s">
        <v>7565</v>
      </c>
      <c r="E190" s="265" t="s">
        <v>7215</v>
      </c>
      <c r="F190" s="268" t="s">
        <v>7549</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7418</v>
      </c>
      <c r="B191" s="260" t="s">
        <v>7546</v>
      </c>
      <c r="C191" s="261" t="s">
        <v>7566</v>
      </c>
      <c r="D191" s="264" t="s">
        <v>7567</v>
      </c>
      <c r="E191" s="265" t="s">
        <v>7186</v>
      </c>
      <c r="F191" s="268" t="s">
        <v>7549</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7418</v>
      </c>
      <c r="B192" s="260" t="s">
        <v>7546</v>
      </c>
      <c r="C192" s="261" t="s">
        <v>7568</v>
      </c>
      <c r="D192" s="264" t="s">
        <v>7569</v>
      </c>
      <c r="E192" s="265" t="s">
        <v>7186</v>
      </c>
      <c r="F192" s="268" t="s">
        <v>7549</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7418</v>
      </c>
      <c r="B193" s="260" t="s">
        <v>7546</v>
      </c>
      <c r="C193" s="261" t="s">
        <v>7570</v>
      </c>
      <c r="D193" s="264" t="s">
        <v>7571</v>
      </c>
      <c r="E193" s="265" t="s">
        <v>7186</v>
      </c>
      <c r="F193" s="268" t="s">
        <v>7549</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7418</v>
      </c>
      <c r="B194" s="260" t="s">
        <v>7546</v>
      </c>
      <c r="C194" s="261" t="s">
        <v>7572</v>
      </c>
      <c r="D194" s="264" t="s">
        <v>7573</v>
      </c>
      <c r="E194" s="265" t="s">
        <v>7186</v>
      </c>
      <c r="F194" s="268" t="s">
        <v>7549</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7418</v>
      </c>
      <c r="B195" s="260" t="s">
        <v>7546</v>
      </c>
      <c r="C195" s="261" t="s">
        <v>7574</v>
      </c>
      <c r="D195" s="264" t="s">
        <v>7575</v>
      </c>
      <c r="E195" s="265" t="s">
        <v>7186</v>
      </c>
      <c r="F195" s="268" t="s">
        <v>7549</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7418</v>
      </c>
      <c r="B196" s="260" t="s">
        <v>7546</v>
      </c>
      <c r="C196" s="261" t="s">
        <v>7576</v>
      </c>
      <c r="D196" s="264" t="s">
        <v>7577</v>
      </c>
      <c r="E196" s="265" t="s">
        <v>7186</v>
      </c>
      <c r="F196" s="268" t="s">
        <v>7578</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7418</v>
      </c>
      <c r="B197" s="260" t="s">
        <v>7546</v>
      </c>
      <c r="C197" s="261" t="s">
        <v>7579</v>
      </c>
      <c r="D197" s="264" t="s">
        <v>7580</v>
      </c>
      <c r="E197" s="265" t="s">
        <v>7186</v>
      </c>
      <c r="F197" s="268" t="s">
        <v>7578</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7418</v>
      </c>
      <c r="B198" s="260" t="s">
        <v>7546</v>
      </c>
      <c r="C198" s="261" t="s">
        <v>7581</v>
      </c>
      <c r="D198" s="264" t="s">
        <v>7582</v>
      </c>
      <c r="E198" s="265" t="s">
        <v>7186</v>
      </c>
      <c r="F198" s="268" t="s">
        <v>7578</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7418</v>
      </c>
      <c r="B199" s="260" t="s">
        <v>7546</v>
      </c>
      <c r="C199" s="261" t="s">
        <v>7583</v>
      </c>
      <c r="D199" s="264" t="s">
        <v>7584</v>
      </c>
      <c r="E199" s="265" t="s">
        <v>7186</v>
      </c>
      <c r="F199" s="268" t="s">
        <v>7578</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7585</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7585</v>
      </c>
      <c r="B201" s="259" t="s">
        <v>7586</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7585</v>
      </c>
      <c r="B202" s="260" t="s">
        <v>7586</v>
      </c>
      <c r="C202" s="261" t="s">
        <v>7587</v>
      </c>
      <c r="D202" s="264" t="s">
        <v>7588</v>
      </c>
      <c r="E202" s="265" t="s">
        <v>7465</v>
      </c>
      <c r="F202" s="268" t="s">
        <v>7589</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7585</v>
      </c>
      <c r="B203" s="260" t="s">
        <v>7586</v>
      </c>
      <c r="C203" s="261" t="s">
        <v>7590</v>
      </c>
      <c r="D203" s="264" t="s">
        <v>7591</v>
      </c>
      <c r="E203" s="265" t="s">
        <v>7465</v>
      </c>
      <c r="F203" s="268" t="s">
        <v>7589</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7585</v>
      </c>
      <c r="B204" s="260" t="s">
        <v>7586</v>
      </c>
      <c r="C204" s="261" t="s">
        <v>7592</v>
      </c>
      <c r="D204" s="264" t="s">
        <v>7593</v>
      </c>
      <c r="E204" s="265" t="s">
        <v>7465</v>
      </c>
      <c r="F204" s="268" t="s">
        <v>7589</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7585</v>
      </c>
      <c r="B205" s="260" t="s">
        <v>7586</v>
      </c>
      <c r="C205" s="261" t="s">
        <v>7594</v>
      </c>
      <c r="D205" s="264" t="s">
        <v>7595</v>
      </c>
      <c r="E205" s="265" t="s">
        <v>7465</v>
      </c>
      <c r="F205" s="268" t="s">
        <v>7589</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7585</v>
      </c>
      <c r="B206" s="260" t="s">
        <v>7586</v>
      </c>
      <c r="C206" s="261" t="s">
        <v>7596</v>
      </c>
      <c r="D206" s="264" t="s">
        <v>7597</v>
      </c>
      <c r="E206" s="265" t="s">
        <v>7465</v>
      </c>
      <c r="F206" s="268" t="s">
        <v>7589</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7585</v>
      </c>
      <c r="B207" s="260" t="s">
        <v>7586</v>
      </c>
      <c r="C207" s="261" t="s">
        <v>7598</v>
      </c>
      <c r="D207" s="264" t="s">
        <v>7599</v>
      </c>
      <c r="E207" s="265" t="s">
        <v>7330</v>
      </c>
      <c r="F207" s="268" t="s">
        <v>7589</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7585</v>
      </c>
      <c r="B208" s="260" t="s">
        <v>7586</v>
      </c>
      <c r="C208" s="261" t="s">
        <v>7600</v>
      </c>
      <c r="D208" s="264" t="s">
        <v>7601</v>
      </c>
      <c r="E208" s="265" t="s">
        <v>7330</v>
      </c>
      <c r="F208" s="268" t="s">
        <v>7589</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7585</v>
      </c>
      <c r="B209" s="260" t="s">
        <v>7586</v>
      </c>
      <c r="C209" s="261" t="s">
        <v>7602</v>
      </c>
      <c r="D209" s="264" t="s">
        <v>7603</v>
      </c>
      <c r="E209" s="265" t="s">
        <v>7465</v>
      </c>
      <c r="F209" s="268" t="s">
        <v>7589</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7585</v>
      </c>
      <c r="B210" s="260" t="s">
        <v>7586</v>
      </c>
      <c r="C210" s="261" t="s">
        <v>7604</v>
      </c>
      <c r="D210" s="264" t="s">
        <v>7605</v>
      </c>
      <c r="E210" s="265" t="s">
        <v>7215</v>
      </c>
      <c r="F210" s="268" t="s">
        <v>7606</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7585</v>
      </c>
      <c r="B211" s="260" t="s">
        <v>7586</v>
      </c>
      <c r="C211" s="261" t="s">
        <v>7607</v>
      </c>
      <c r="D211" s="264" t="s">
        <v>7608</v>
      </c>
      <c r="E211" s="265" t="s">
        <v>7215</v>
      </c>
      <c r="F211" s="268" t="s">
        <v>7606</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7585</v>
      </c>
      <c r="B212" s="260" t="s">
        <v>7586</v>
      </c>
      <c r="C212" s="261" t="s">
        <v>7609</v>
      </c>
      <c r="D212" s="264" t="s">
        <v>7610</v>
      </c>
      <c r="E212" s="265" t="s">
        <v>7282</v>
      </c>
      <c r="F212" s="268" t="s">
        <v>7611</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7585</v>
      </c>
      <c r="B213" s="260" t="s">
        <v>7586</v>
      </c>
      <c r="C213" s="261" t="s">
        <v>7612</v>
      </c>
      <c r="D213" s="264" t="s">
        <v>7613</v>
      </c>
      <c r="E213" s="265" t="s">
        <v>7215</v>
      </c>
      <c r="F213" s="268" t="s">
        <v>7614</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7585</v>
      </c>
      <c r="B214" s="260" t="s">
        <v>7586</v>
      </c>
      <c r="C214" s="261" t="s">
        <v>7615</v>
      </c>
      <c r="D214" s="264" t="s">
        <v>7616</v>
      </c>
      <c r="E214" s="265" t="s">
        <v>7282</v>
      </c>
      <c r="F214" s="268" t="s">
        <v>7617</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7585</v>
      </c>
      <c r="B215" s="260" t="s">
        <v>7586</v>
      </c>
      <c r="C215" s="261" t="s">
        <v>7618</v>
      </c>
      <c r="D215" s="264" t="s">
        <v>7619</v>
      </c>
      <c r="E215" s="265" t="s">
        <v>7186</v>
      </c>
      <c r="F215" s="268" t="s">
        <v>7617</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7585</v>
      </c>
      <c r="B216" s="260" t="s">
        <v>7586</v>
      </c>
      <c r="C216" s="261" t="s">
        <v>7620</v>
      </c>
      <c r="D216" s="264" t="s">
        <v>7621</v>
      </c>
      <c r="E216" s="265" t="s">
        <v>7186</v>
      </c>
      <c r="F216" s="268" t="s">
        <v>7617</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7585</v>
      </c>
      <c r="B217" s="260" t="s">
        <v>7586</v>
      </c>
      <c r="C217" s="261" t="s">
        <v>7622</v>
      </c>
      <c r="D217" s="264" t="s">
        <v>7623</v>
      </c>
      <c r="E217" s="265" t="s">
        <v>7215</v>
      </c>
      <c r="F217" s="268" t="s">
        <v>7617</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7585</v>
      </c>
      <c r="B218" s="260" t="s">
        <v>7586</v>
      </c>
      <c r="C218" s="261" t="s">
        <v>7624</v>
      </c>
      <c r="D218" s="264" t="s">
        <v>7625</v>
      </c>
      <c r="E218" s="265" t="s">
        <v>7215</v>
      </c>
      <c r="F218" s="268" t="s">
        <v>7617</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7585</v>
      </c>
      <c r="B219" s="260" t="s">
        <v>7586</v>
      </c>
      <c r="C219" s="261" t="s">
        <v>7626</v>
      </c>
      <c r="D219" s="264" t="s">
        <v>7627</v>
      </c>
      <c r="E219" s="265" t="s">
        <v>7215</v>
      </c>
      <c r="F219" s="268" t="s">
        <v>7617</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7585</v>
      </c>
      <c r="B220" s="260" t="s">
        <v>7586</v>
      </c>
      <c r="C220" s="261" t="s">
        <v>7628</v>
      </c>
      <c r="D220" s="264" t="s">
        <v>7629</v>
      </c>
      <c r="E220" s="265" t="s">
        <v>7215</v>
      </c>
      <c r="F220" s="268" t="s">
        <v>7617</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7585</v>
      </c>
      <c r="B221" s="259" t="s">
        <v>7630</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7585</v>
      </c>
      <c r="B222" s="260" t="s">
        <v>7630</v>
      </c>
      <c r="C222" s="261" t="s">
        <v>7631</v>
      </c>
      <c r="D222" s="264" t="s">
        <v>7632</v>
      </c>
      <c r="E222" s="265" t="s">
        <v>7282</v>
      </c>
      <c r="F222" s="268" t="s">
        <v>7633</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7585</v>
      </c>
      <c r="B223" s="260" t="s">
        <v>7630</v>
      </c>
      <c r="C223" s="261" t="s">
        <v>7634</v>
      </c>
      <c r="D223" s="264" t="s">
        <v>7635</v>
      </c>
      <c r="E223" s="265" t="s">
        <v>7282</v>
      </c>
      <c r="F223" s="268" t="s">
        <v>7633</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7585</v>
      </c>
      <c r="B224" s="260" t="s">
        <v>7630</v>
      </c>
      <c r="C224" s="261" t="s">
        <v>7636</v>
      </c>
      <c r="D224" s="264" t="s">
        <v>7637</v>
      </c>
      <c r="E224" s="265" t="s">
        <v>7282</v>
      </c>
      <c r="F224" s="268" t="s">
        <v>7633</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7585</v>
      </c>
      <c r="B225" s="260" t="s">
        <v>7630</v>
      </c>
      <c r="C225" s="261" t="s">
        <v>7638</v>
      </c>
      <c r="D225" s="264" t="s">
        <v>7639</v>
      </c>
      <c r="E225" s="265" t="s">
        <v>7282</v>
      </c>
      <c r="F225" s="268" t="s">
        <v>7633</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7585</v>
      </c>
      <c r="B226" s="260" t="s">
        <v>7630</v>
      </c>
      <c r="C226" s="261" t="s">
        <v>7640</v>
      </c>
      <c r="D226" s="264" t="s">
        <v>7641</v>
      </c>
      <c r="E226" s="265" t="s">
        <v>7282</v>
      </c>
      <c r="F226" s="268" t="s">
        <v>7633</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7585</v>
      </c>
      <c r="B227" s="260" t="s">
        <v>7630</v>
      </c>
      <c r="C227" s="261" t="s">
        <v>7642</v>
      </c>
      <c r="D227" s="264" t="s">
        <v>7643</v>
      </c>
      <c r="E227" s="265" t="s">
        <v>7282</v>
      </c>
      <c r="F227" s="268" t="s">
        <v>7633</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7585</v>
      </c>
      <c r="B228" s="260" t="s">
        <v>7630</v>
      </c>
      <c r="C228" s="261" t="s">
        <v>7644</v>
      </c>
      <c r="D228" s="264" t="s">
        <v>7645</v>
      </c>
      <c r="E228" s="265" t="s">
        <v>7282</v>
      </c>
      <c r="F228" s="268" t="s">
        <v>7633</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7585</v>
      </c>
      <c r="B229" s="260" t="s">
        <v>7630</v>
      </c>
      <c r="C229" s="261" t="s">
        <v>7646</v>
      </c>
      <c r="D229" s="264" t="s">
        <v>7647</v>
      </c>
      <c r="E229" s="265" t="s">
        <v>7186</v>
      </c>
      <c r="F229" s="268" t="s">
        <v>7633</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7585</v>
      </c>
      <c r="B230" s="260" t="s">
        <v>7630</v>
      </c>
      <c r="C230" s="261" t="s">
        <v>7648</v>
      </c>
      <c r="D230" s="264" t="s">
        <v>7649</v>
      </c>
      <c r="E230" s="265" t="s">
        <v>7186</v>
      </c>
      <c r="F230" s="268" t="s">
        <v>7633</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7585</v>
      </c>
      <c r="B231" s="260" t="s">
        <v>7630</v>
      </c>
      <c r="C231" s="261" t="s">
        <v>7650</v>
      </c>
      <c r="D231" s="264" t="s">
        <v>7651</v>
      </c>
      <c r="E231" s="265" t="s">
        <v>7282</v>
      </c>
      <c r="F231" s="268" t="s">
        <v>7652</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7585</v>
      </c>
      <c r="B232" s="260" t="s">
        <v>7630</v>
      </c>
      <c r="C232" s="261" t="s">
        <v>7653</v>
      </c>
      <c r="D232" s="264" t="s">
        <v>7654</v>
      </c>
      <c r="E232" s="265" t="s">
        <v>7282</v>
      </c>
      <c r="F232" s="268" t="s">
        <v>7652</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7585</v>
      </c>
      <c r="B233" s="260" t="s">
        <v>7630</v>
      </c>
      <c r="C233" s="261" t="s">
        <v>7655</v>
      </c>
      <c r="D233" s="264" t="s">
        <v>7656</v>
      </c>
      <c r="E233" s="265" t="s">
        <v>7215</v>
      </c>
      <c r="F233" s="268" t="s">
        <v>7652</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7585</v>
      </c>
      <c r="B234" s="260" t="s">
        <v>7630</v>
      </c>
      <c r="C234" s="261" t="s">
        <v>7657</v>
      </c>
      <c r="D234" s="264" t="s">
        <v>7658</v>
      </c>
      <c r="E234" s="265" t="s">
        <v>7215</v>
      </c>
      <c r="F234" s="268" t="s">
        <v>7652</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7585</v>
      </c>
      <c r="B235" s="260" t="s">
        <v>7630</v>
      </c>
      <c r="C235" s="261" t="s">
        <v>7659</v>
      </c>
      <c r="D235" s="264" t="s">
        <v>7660</v>
      </c>
      <c r="E235" s="265" t="s">
        <v>7282</v>
      </c>
      <c r="F235" s="268" t="s">
        <v>7652</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7585</v>
      </c>
      <c r="B236" s="260" t="s">
        <v>7630</v>
      </c>
      <c r="C236" s="261" t="s">
        <v>7661</v>
      </c>
      <c r="D236" s="264" t="s">
        <v>7662</v>
      </c>
      <c r="E236" s="265" t="s">
        <v>7215</v>
      </c>
      <c r="F236" s="268" t="s">
        <v>7652</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7585</v>
      </c>
      <c r="B237" s="259" t="s">
        <v>3819</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7585</v>
      </c>
      <c r="B238" s="260" t="s">
        <v>3819</v>
      </c>
      <c r="C238" s="261" t="s">
        <v>7663</v>
      </c>
      <c r="D238" s="264" t="s">
        <v>7664</v>
      </c>
      <c r="E238" s="265" t="s">
        <v>7186</v>
      </c>
      <c r="F238" s="268" t="s">
        <v>7665</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7585</v>
      </c>
      <c r="B239" s="260" t="s">
        <v>3819</v>
      </c>
      <c r="C239" s="261" t="s">
        <v>7666</v>
      </c>
      <c r="D239" s="264" t="s">
        <v>7667</v>
      </c>
      <c r="E239" s="265" t="s">
        <v>7186</v>
      </c>
      <c r="F239" s="268" t="s">
        <v>7665</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7585</v>
      </c>
      <c r="B240" s="260" t="s">
        <v>3819</v>
      </c>
      <c r="C240" s="261" t="s">
        <v>7668</v>
      </c>
      <c r="D240" s="264" t="s">
        <v>7669</v>
      </c>
      <c r="E240" s="265" t="s">
        <v>7186</v>
      </c>
      <c r="F240" s="268" t="s">
        <v>7665</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7585</v>
      </c>
      <c r="B241" s="260" t="s">
        <v>3819</v>
      </c>
      <c r="C241" s="261" t="s">
        <v>7670</v>
      </c>
      <c r="D241" s="264" t="s">
        <v>7671</v>
      </c>
      <c r="E241" s="265" t="s">
        <v>7186</v>
      </c>
      <c r="F241" s="268" t="s">
        <v>7665</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7585</v>
      </c>
      <c r="B242" s="260" t="s">
        <v>3819</v>
      </c>
      <c r="C242" s="261" t="s">
        <v>7672</v>
      </c>
      <c r="D242" s="264" t="s">
        <v>7673</v>
      </c>
      <c r="E242" s="265" t="s">
        <v>7186</v>
      </c>
      <c r="F242" s="268" t="s">
        <v>7665</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7585</v>
      </c>
      <c r="B243" s="260" t="s">
        <v>3819</v>
      </c>
      <c r="C243" s="261" t="s">
        <v>7674</v>
      </c>
      <c r="D243" s="264" t="s">
        <v>7675</v>
      </c>
      <c r="E243" s="265" t="s">
        <v>7186</v>
      </c>
      <c r="F243" s="268" t="s">
        <v>7665</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7585</v>
      </c>
      <c r="B244" s="260" t="s">
        <v>3819</v>
      </c>
      <c r="C244" s="261" t="s">
        <v>7676</v>
      </c>
      <c r="D244" s="264" t="s">
        <v>7677</v>
      </c>
      <c r="E244" s="265" t="s">
        <v>7186</v>
      </c>
      <c r="F244" s="268" t="s">
        <v>7665</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7585</v>
      </c>
      <c r="B245" s="260" t="s">
        <v>3819</v>
      </c>
      <c r="C245" s="261" t="s">
        <v>7678</v>
      </c>
      <c r="D245" s="264" t="s">
        <v>7679</v>
      </c>
      <c r="E245" s="265" t="s">
        <v>7186</v>
      </c>
      <c r="F245" s="268" t="s">
        <v>7665</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7585</v>
      </c>
      <c r="B246" s="260" t="s">
        <v>3819</v>
      </c>
      <c r="C246" s="261" t="s">
        <v>7680</v>
      </c>
      <c r="D246" s="264" t="s">
        <v>7681</v>
      </c>
      <c r="E246" s="265" t="s">
        <v>7186</v>
      </c>
      <c r="F246" s="268" t="s">
        <v>7665</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7585</v>
      </c>
      <c r="B247" s="260" t="s">
        <v>3819</v>
      </c>
      <c r="C247" s="261" t="s">
        <v>7682</v>
      </c>
      <c r="D247" s="264" t="s">
        <v>7683</v>
      </c>
      <c r="E247" s="265" t="s">
        <v>7186</v>
      </c>
      <c r="F247" s="268" t="s">
        <v>7665</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7585</v>
      </c>
      <c r="B248" s="260" t="s">
        <v>3819</v>
      </c>
      <c r="C248" s="261" t="s">
        <v>7684</v>
      </c>
      <c r="D248" s="264" t="s">
        <v>7685</v>
      </c>
      <c r="E248" s="265" t="s">
        <v>7215</v>
      </c>
      <c r="F248" s="268" t="s">
        <v>7665</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7585</v>
      </c>
      <c r="B249" s="260" t="s">
        <v>3819</v>
      </c>
      <c r="C249" s="261" t="s">
        <v>7686</v>
      </c>
      <c r="D249" s="264" t="s">
        <v>7687</v>
      </c>
      <c r="E249" s="265" t="s">
        <v>7215</v>
      </c>
      <c r="F249" s="268" t="s">
        <v>7688</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7585</v>
      </c>
      <c r="B250" s="260" t="s">
        <v>3819</v>
      </c>
      <c r="C250" s="261" t="s">
        <v>7689</v>
      </c>
      <c r="D250" s="264" t="s">
        <v>7690</v>
      </c>
      <c r="E250" s="265" t="s">
        <v>7215</v>
      </c>
      <c r="F250" s="268" t="s">
        <v>7688</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7585</v>
      </c>
      <c r="B251" s="259" t="s">
        <v>7691</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7585</v>
      </c>
      <c r="B252" s="260" t="s">
        <v>7691</v>
      </c>
      <c r="C252" s="261" t="s">
        <v>7692</v>
      </c>
      <c r="D252" s="264" t="s">
        <v>7693</v>
      </c>
      <c r="E252" s="265" t="s">
        <v>7282</v>
      </c>
      <c r="F252" s="268" t="s">
        <v>7694</v>
      </c>
      <c r="G252" s="271">
        <f>IF(COUNTIF(H252:AU252,"&lt;&gt;")=0,"",SUMPRODUCT(((Recommendations[ImplStatus]="Implemented")+(Recommendations[ImplStatus]="Compensated"))*ISNUMBER(MATCH(Recommendations[Id],H252:AU252,0)))/COUNTIF(H252:AU252,"&lt;&gt;"))</f>
        <v>0</v>
      </c>
      <c r="H252" s="272" t="s">
        <v>571</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7585</v>
      </c>
      <c r="B253" s="260" t="s">
        <v>7691</v>
      </c>
      <c r="C253" s="261" t="s">
        <v>7695</v>
      </c>
      <c r="D253" s="264" t="s">
        <v>7696</v>
      </c>
      <c r="E253" s="265" t="s">
        <v>7282</v>
      </c>
      <c r="F253" s="268" t="s">
        <v>7694</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7585</v>
      </c>
      <c r="B254" s="260" t="s">
        <v>7691</v>
      </c>
      <c r="C254" s="261" t="s">
        <v>7697</v>
      </c>
      <c r="D254" s="264" t="s">
        <v>7698</v>
      </c>
      <c r="E254" s="265" t="s">
        <v>7282</v>
      </c>
      <c r="F254" s="268" t="s">
        <v>7694</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7585</v>
      </c>
      <c r="B255" s="260" t="s">
        <v>7691</v>
      </c>
      <c r="C255" s="261" t="s">
        <v>7699</v>
      </c>
      <c r="D255" s="264" t="s">
        <v>7700</v>
      </c>
      <c r="E255" s="265" t="s">
        <v>7282</v>
      </c>
      <c r="F255" s="268" t="s">
        <v>7694</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7585</v>
      </c>
      <c r="B256" s="260" t="s">
        <v>7691</v>
      </c>
      <c r="C256" s="261" t="s">
        <v>7701</v>
      </c>
      <c r="D256" s="264" t="s">
        <v>7702</v>
      </c>
      <c r="E256" s="265" t="s">
        <v>7282</v>
      </c>
      <c r="F256" s="268" t="s">
        <v>7694</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7585</v>
      </c>
      <c r="B257" s="260" t="s">
        <v>7691</v>
      </c>
      <c r="C257" s="261" t="s">
        <v>7703</v>
      </c>
      <c r="D257" s="264" t="s">
        <v>7704</v>
      </c>
      <c r="E257" s="265" t="s">
        <v>7186</v>
      </c>
      <c r="F257" s="268" t="s">
        <v>7694</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7585</v>
      </c>
      <c r="B258" s="260" t="s">
        <v>7691</v>
      </c>
      <c r="C258" s="261" t="s">
        <v>7705</v>
      </c>
      <c r="D258" s="264" t="s">
        <v>7706</v>
      </c>
      <c r="E258" s="265" t="s">
        <v>7186</v>
      </c>
      <c r="F258" s="268" t="s">
        <v>7694</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7585</v>
      </c>
      <c r="B259" s="260" t="s">
        <v>7691</v>
      </c>
      <c r="C259" s="261" t="s">
        <v>7707</v>
      </c>
      <c r="D259" s="264" t="s">
        <v>7708</v>
      </c>
      <c r="E259" s="265" t="s">
        <v>7186</v>
      </c>
      <c r="F259" s="268" t="s">
        <v>7694</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7585</v>
      </c>
      <c r="B260" s="260" t="s">
        <v>7691</v>
      </c>
      <c r="C260" s="261" t="s">
        <v>7709</v>
      </c>
      <c r="D260" s="264" t="s">
        <v>7710</v>
      </c>
      <c r="E260" s="265" t="s">
        <v>7186</v>
      </c>
      <c r="F260" s="268" t="s">
        <v>7694</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7585</v>
      </c>
      <c r="B261" s="260" t="s">
        <v>7691</v>
      </c>
      <c r="C261" s="261" t="s">
        <v>7711</v>
      </c>
      <c r="D261" s="264" t="s">
        <v>7712</v>
      </c>
      <c r="E261" s="265" t="s">
        <v>7330</v>
      </c>
      <c r="F261" s="268" t="s">
        <v>7694</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7585</v>
      </c>
      <c r="B262" s="260" t="s">
        <v>7691</v>
      </c>
      <c r="C262" s="261" t="s">
        <v>7713</v>
      </c>
      <c r="D262" s="264" t="s">
        <v>7714</v>
      </c>
      <c r="E262" s="265" t="s">
        <v>7330</v>
      </c>
      <c r="F262" s="268" t="s">
        <v>7694</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7585</v>
      </c>
      <c r="B263" s="260" t="s">
        <v>7691</v>
      </c>
      <c r="C263" s="261" t="s">
        <v>7715</v>
      </c>
      <c r="D263" s="264" t="s">
        <v>7716</v>
      </c>
      <c r="E263" s="265" t="s">
        <v>7330</v>
      </c>
      <c r="F263" s="268" t="s">
        <v>7694</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7585</v>
      </c>
      <c r="B264" s="259" t="s">
        <v>7717</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7585</v>
      </c>
      <c r="B265" s="260" t="s">
        <v>7717</v>
      </c>
      <c r="C265" s="261" t="s">
        <v>7718</v>
      </c>
      <c r="D265" s="264" t="s">
        <v>7719</v>
      </c>
      <c r="E265" s="265" t="s">
        <v>7215</v>
      </c>
      <c r="F265" s="268" t="s">
        <v>7720</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7585</v>
      </c>
      <c r="B266" s="260" t="s">
        <v>7717</v>
      </c>
      <c r="C266" s="261" t="s">
        <v>7721</v>
      </c>
      <c r="D266" s="264" t="s">
        <v>7722</v>
      </c>
      <c r="E266" s="265" t="s">
        <v>7215</v>
      </c>
      <c r="F266" s="268" t="s">
        <v>7720</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7585</v>
      </c>
      <c r="B267" s="260" t="s">
        <v>7717</v>
      </c>
      <c r="C267" s="261" t="s">
        <v>7723</v>
      </c>
      <c r="D267" s="264" t="s">
        <v>7724</v>
      </c>
      <c r="E267" s="265" t="s">
        <v>7215</v>
      </c>
      <c r="F267" s="268" t="s">
        <v>7720</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7585</v>
      </c>
      <c r="B268" s="260" t="s">
        <v>7717</v>
      </c>
      <c r="C268" s="261" t="s">
        <v>7725</v>
      </c>
      <c r="D268" s="264" t="s">
        <v>7726</v>
      </c>
      <c r="E268" s="265" t="s">
        <v>7215</v>
      </c>
      <c r="F268" s="268" t="s">
        <v>7720</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7585</v>
      </c>
      <c r="B269" s="260" t="s">
        <v>7717</v>
      </c>
      <c r="C269" s="261" t="s">
        <v>7727</v>
      </c>
      <c r="D269" s="264" t="s">
        <v>7728</v>
      </c>
      <c r="E269" s="265" t="s">
        <v>7215</v>
      </c>
      <c r="F269" s="268" t="s">
        <v>7720</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7585</v>
      </c>
      <c r="B270" s="260" t="s">
        <v>7717</v>
      </c>
      <c r="C270" s="261" t="s">
        <v>7729</v>
      </c>
      <c r="D270" s="264" t="s">
        <v>7730</v>
      </c>
      <c r="E270" s="265" t="s">
        <v>7215</v>
      </c>
      <c r="F270" s="268" t="s">
        <v>7720</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7585</v>
      </c>
      <c r="B271" s="260" t="s">
        <v>7717</v>
      </c>
      <c r="C271" s="261" t="s">
        <v>7731</v>
      </c>
      <c r="D271" s="264" t="s">
        <v>7732</v>
      </c>
      <c r="E271" s="265" t="s">
        <v>7215</v>
      </c>
      <c r="F271" s="268" t="s">
        <v>7720</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7585</v>
      </c>
      <c r="B272" s="260" t="s">
        <v>7717</v>
      </c>
      <c r="C272" s="261" t="s">
        <v>7733</v>
      </c>
      <c r="D272" s="264" t="s">
        <v>7734</v>
      </c>
      <c r="E272" s="265" t="s">
        <v>7215</v>
      </c>
      <c r="F272" s="268" t="s">
        <v>7720</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7585</v>
      </c>
      <c r="B273" s="260" t="s">
        <v>7717</v>
      </c>
      <c r="C273" s="261" t="s">
        <v>7735</v>
      </c>
      <c r="D273" s="264" t="s">
        <v>7736</v>
      </c>
      <c r="E273" s="265" t="s">
        <v>7215</v>
      </c>
      <c r="F273" s="268" t="s">
        <v>7720</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7737</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7737</v>
      </c>
      <c r="B275" s="259" t="s">
        <v>7738</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7737</v>
      </c>
      <c r="B276" s="260" t="s">
        <v>7738</v>
      </c>
      <c r="C276" s="261" t="s">
        <v>7739</v>
      </c>
      <c r="D276" s="264" t="s">
        <v>7740</v>
      </c>
      <c r="E276" s="265" t="s">
        <v>7186</v>
      </c>
      <c r="F276" s="268" t="s">
        <v>7741</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7737</v>
      </c>
      <c r="B277" s="260" t="s">
        <v>7738</v>
      </c>
      <c r="C277" s="261" t="s">
        <v>7742</v>
      </c>
      <c r="D277" s="264" t="s">
        <v>7743</v>
      </c>
      <c r="E277" s="265" t="s">
        <v>7186</v>
      </c>
      <c r="F277" s="268" t="s">
        <v>7741</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7737</v>
      </c>
      <c r="B278" s="260" t="s">
        <v>7738</v>
      </c>
      <c r="C278" s="261" t="s">
        <v>7744</v>
      </c>
      <c r="D278" s="264" t="s">
        <v>7745</v>
      </c>
      <c r="E278" s="265" t="s">
        <v>7186</v>
      </c>
      <c r="F278" s="268" t="s">
        <v>7741</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7737</v>
      </c>
      <c r="B279" s="260" t="s">
        <v>7738</v>
      </c>
      <c r="C279" s="261" t="s">
        <v>7746</v>
      </c>
      <c r="D279" s="264" t="s">
        <v>7747</v>
      </c>
      <c r="E279" s="265" t="s">
        <v>7186</v>
      </c>
      <c r="F279" s="268" t="s">
        <v>7741</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7737</v>
      </c>
      <c r="B280" s="260" t="s">
        <v>7738</v>
      </c>
      <c r="C280" s="261" t="s">
        <v>7748</v>
      </c>
      <c r="D280" s="264" t="s">
        <v>7749</v>
      </c>
      <c r="E280" s="265" t="s">
        <v>7186</v>
      </c>
      <c r="F280" s="268" t="s">
        <v>7741</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7737</v>
      </c>
      <c r="B281" s="260" t="s">
        <v>7738</v>
      </c>
      <c r="C281" s="261" t="s">
        <v>7750</v>
      </c>
      <c r="D281" s="264" t="s">
        <v>7751</v>
      </c>
      <c r="E281" s="265" t="s">
        <v>7186</v>
      </c>
      <c r="F281" s="268" t="s">
        <v>7741</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7737</v>
      </c>
      <c r="B282" s="260" t="s">
        <v>7738</v>
      </c>
      <c r="C282" s="261" t="s">
        <v>7752</v>
      </c>
      <c r="D282" s="264" t="s">
        <v>7753</v>
      </c>
      <c r="E282" s="265" t="s">
        <v>7186</v>
      </c>
      <c r="F282" s="268" t="s">
        <v>7741</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7737</v>
      </c>
      <c r="B283" s="260" t="s">
        <v>7738</v>
      </c>
      <c r="C283" s="261" t="s">
        <v>7754</v>
      </c>
      <c r="D283" s="264" t="s">
        <v>7755</v>
      </c>
      <c r="E283" s="265" t="s">
        <v>7282</v>
      </c>
      <c r="F283" s="268" t="s">
        <v>7756</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7737</v>
      </c>
      <c r="B284" s="260" t="s">
        <v>7738</v>
      </c>
      <c r="C284" s="261" t="s">
        <v>7757</v>
      </c>
      <c r="D284" s="264" t="s">
        <v>7758</v>
      </c>
      <c r="E284" s="265" t="s">
        <v>7282</v>
      </c>
      <c r="F284" s="268" t="s">
        <v>7756</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7737</v>
      </c>
      <c r="B285" s="260" t="s">
        <v>7738</v>
      </c>
      <c r="C285" s="261" t="s">
        <v>7759</v>
      </c>
      <c r="D285" s="264" t="s">
        <v>7760</v>
      </c>
      <c r="E285" s="265" t="s">
        <v>7186</v>
      </c>
      <c r="F285" s="268" t="s">
        <v>7756</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7737</v>
      </c>
      <c r="B286" s="260" t="s">
        <v>7738</v>
      </c>
      <c r="C286" s="261" t="s">
        <v>7761</v>
      </c>
      <c r="D286" s="264" t="s">
        <v>7762</v>
      </c>
      <c r="E286" s="265" t="s">
        <v>7215</v>
      </c>
      <c r="F286" s="268" t="s">
        <v>7756</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7737</v>
      </c>
      <c r="B287" s="260" t="s">
        <v>7738</v>
      </c>
      <c r="C287" s="261" t="s">
        <v>7763</v>
      </c>
      <c r="D287" s="264" t="s">
        <v>7764</v>
      </c>
      <c r="E287" s="265" t="s">
        <v>7215</v>
      </c>
      <c r="F287" s="268" t="s">
        <v>7756</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7737</v>
      </c>
      <c r="B288" s="260" t="s">
        <v>7738</v>
      </c>
      <c r="C288" s="261" t="s">
        <v>7765</v>
      </c>
      <c r="D288" s="264" t="s">
        <v>7766</v>
      </c>
      <c r="E288" s="265" t="s">
        <v>7215</v>
      </c>
      <c r="F288" s="268" t="s">
        <v>7756</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7737</v>
      </c>
      <c r="B289" s="260" t="s">
        <v>7738</v>
      </c>
      <c r="C289" s="261" t="s">
        <v>7767</v>
      </c>
      <c r="D289" s="264" t="s">
        <v>7768</v>
      </c>
      <c r="E289" s="265" t="s">
        <v>7215</v>
      </c>
      <c r="F289" s="268" t="s">
        <v>7756</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7737</v>
      </c>
      <c r="B290" s="260" t="s">
        <v>7738</v>
      </c>
      <c r="C290" s="261" t="s">
        <v>7769</v>
      </c>
      <c r="D290" s="264" t="s">
        <v>7770</v>
      </c>
      <c r="E290" s="265" t="s">
        <v>7186</v>
      </c>
      <c r="F290" s="268" t="s">
        <v>7756</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7737</v>
      </c>
      <c r="B291" s="260" t="s">
        <v>7738</v>
      </c>
      <c r="C291" s="261" t="s">
        <v>7771</v>
      </c>
      <c r="D291" s="264" t="s">
        <v>7772</v>
      </c>
      <c r="E291" s="265" t="s">
        <v>7215</v>
      </c>
      <c r="F291" s="268" t="s">
        <v>7773</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7737</v>
      </c>
      <c r="B292" s="260" t="s">
        <v>7738</v>
      </c>
      <c r="C292" s="261" t="s">
        <v>7774</v>
      </c>
      <c r="D292" s="264" t="s">
        <v>7775</v>
      </c>
      <c r="E292" s="265" t="s">
        <v>7215</v>
      </c>
      <c r="F292" s="268" t="s">
        <v>7773</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7737</v>
      </c>
      <c r="B293" s="260" t="s">
        <v>7738</v>
      </c>
      <c r="C293" s="261" t="s">
        <v>7776</v>
      </c>
      <c r="D293" s="264" t="s">
        <v>7777</v>
      </c>
      <c r="E293" s="265" t="s">
        <v>7465</v>
      </c>
      <c r="F293" s="268" t="s">
        <v>7756</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7737</v>
      </c>
      <c r="B294" s="260" t="s">
        <v>7738</v>
      </c>
      <c r="C294" s="261" t="s">
        <v>7778</v>
      </c>
      <c r="D294" s="264" t="s">
        <v>7779</v>
      </c>
      <c r="E294" s="265" t="s">
        <v>7465</v>
      </c>
      <c r="F294" s="268" t="s">
        <v>7756</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7737</v>
      </c>
      <c r="B295" s="260" t="s">
        <v>7738</v>
      </c>
      <c r="C295" s="261" t="s">
        <v>7780</v>
      </c>
      <c r="D295" s="264" t="s">
        <v>7781</v>
      </c>
      <c r="E295" s="265" t="s">
        <v>7282</v>
      </c>
      <c r="F295" s="268" t="s">
        <v>7756</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7737</v>
      </c>
      <c r="B296" s="260" t="s">
        <v>7738</v>
      </c>
      <c r="C296" s="261" t="s">
        <v>7782</v>
      </c>
      <c r="D296" s="264" t="s">
        <v>7783</v>
      </c>
      <c r="E296" s="265" t="s">
        <v>7282</v>
      </c>
      <c r="F296" s="268" t="s">
        <v>7756</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7737</v>
      </c>
      <c r="B297" s="260" t="s">
        <v>7738</v>
      </c>
      <c r="C297" s="261" t="s">
        <v>7784</v>
      </c>
      <c r="D297" s="264" t="s">
        <v>7785</v>
      </c>
      <c r="E297" s="265" t="s">
        <v>7186</v>
      </c>
      <c r="F297" s="268" t="s">
        <v>7756</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7737</v>
      </c>
      <c r="B298" s="260" t="s">
        <v>7738</v>
      </c>
      <c r="C298" s="261" t="s">
        <v>7786</v>
      </c>
      <c r="D298" s="264" t="s">
        <v>7787</v>
      </c>
      <c r="E298" s="265" t="s">
        <v>7282</v>
      </c>
      <c r="F298" s="268" t="s">
        <v>7756</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7737</v>
      </c>
      <c r="B299" s="260" t="s">
        <v>7738</v>
      </c>
      <c r="C299" s="261" t="s">
        <v>7788</v>
      </c>
      <c r="D299" s="264" t="s">
        <v>7789</v>
      </c>
      <c r="E299" s="265" t="s">
        <v>7215</v>
      </c>
      <c r="F299" s="268" t="s">
        <v>7756</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7737</v>
      </c>
      <c r="B300" s="260" t="s">
        <v>7738</v>
      </c>
      <c r="C300" s="261" t="s">
        <v>7790</v>
      </c>
      <c r="D300" s="264" t="s">
        <v>7791</v>
      </c>
      <c r="E300" s="265" t="s">
        <v>7282</v>
      </c>
      <c r="F300" s="268" t="s">
        <v>7756</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7737</v>
      </c>
      <c r="B301" s="260" t="s">
        <v>7738</v>
      </c>
      <c r="C301" s="261" t="s">
        <v>7792</v>
      </c>
      <c r="D301" s="264" t="s">
        <v>7793</v>
      </c>
      <c r="E301" s="265" t="s">
        <v>7330</v>
      </c>
      <c r="F301" s="268" t="s">
        <v>7756</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7737</v>
      </c>
      <c r="B302" s="260" t="s">
        <v>7738</v>
      </c>
      <c r="C302" s="261" t="s">
        <v>7794</v>
      </c>
      <c r="D302" s="264" t="s">
        <v>7795</v>
      </c>
      <c r="E302" s="265" t="s">
        <v>7330</v>
      </c>
      <c r="F302" s="268" t="s">
        <v>7756</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7737</v>
      </c>
      <c r="B303" s="259" t="s">
        <v>3552</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7737</v>
      </c>
      <c r="B304" s="260" t="s">
        <v>3552</v>
      </c>
      <c r="C304" s="261" t="s">
        <v>7796</v>
      </c>
      <c r="D304" s="264" t="s">
        <v>7797</v>
      </c>
      <c r="E304" s="265" t="s">
        <v>7186</v>
      </c>
      <c r="F304" s="268" t="s">
        <v>7798</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7737</v>
      </c>
      <c r="B305" s="260" t="s">
        <v>3552</v>
      </c>
      <c r="C305" s="261" t="s">
        <v>7799</v>
      </c>
      <c r="D305" s="264" t="s">
        <v>7800</v>
      </c>
      <c r="E305" s="265" t="s">
        <v>7186</v>
      </c>
      <c r="F305" s="268" t="s">
        <v>7798</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7737</v>
      </c>
      <c r="B306" s="260" t="s">
        <v>3552</v>
      </c>
      <c r="C306" s="261" t="s">
        <v>7801</v>
      </c>
      <c r="D306" s="264" t="s">
        <v>7802</v>
      </c>
      <c r="E306" s="265" t="s">
        <v>7186</v>
      </c>
      <c r="F306" s="268" t="s">
        <v>7798</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7737</v>
      </c>
      <c r="B307" s="260" t="s">
        <v>3552</v>
      </c>
      <c r="C307" s="261" t="s">
        <v>7803</v>
      </c>
      <c r="D307" s="264" t="s">
        <v>7804</v>
      </c>
      <c r="E307" s="265" t="s">
        <v>7186</v>
      </c>
      <c r="F307" s="268" t="s">
        <v>7798</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7737</v>
      </c>
      <c r="B308" s="260" t="s">
        <v>3552</v>
      </c>
      <c r="C308" s="261" t="s">
        <v>7805</v>
      </c>
      <c r="D308" s="264" t="s">
        <v>7806</v>
      </c>
      <c r="E308" s="265" t="s">
        <v>7282</v>
      </c>
      <c r="F308" s="268" t="s">
        <v>7798</v>
      </c>
      <c r="G308" s="271">
        <f>IF(COUNTIF(H308:AU308,"&lt;&gt;")=0,"",SUMPRODUCT(((Recommendations[ImplStatus]="Implemented")+(Recommendations[ImplStatus]="Compensated"))*ISNUMBER(MATCH(Recommendations[Id],H308:AU308,0)))/COUNTIF(H308:AU308,"&lt;&gt;"))</f>
        <v>0</v>
      </c>
      <c r="H308" s="272" t="s">
        <v>280</v>
      </c>
      <c r="I308" s="272" t="s">
        <v>285</v>
      </c>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7737</v>
      </c>
      <c r="B309" s="260" t="s">
        <v>3552</v>
      </c>
      <c r="C309" s="261" t="s">
        <v>7807</v>
      </c>
      <c r="D309" s="264" t="s">
        <v>7808</v>
      </c>
      <c r="E309" s="265" t="s">
        <v>7282</v>
      </c>
      <c r="F309" s="268" t="s">
        <v>7798</v>
      </c>
      <c r="G309" s="271">
        <f>IF(COUNTIF(H309:AU309,"&lt;&gt;")=0,"",SUMPRODUCT(((Recommendations[ImplStatus]="Implemented")+(Recommendations[ImplStatus]="Compensated"))*ISNUMBER(MATCH(Recommendations[Id],H309:AU309,0)))/COUNTIF(H309:AU309,"&lt;&gt;"))</f>
        <v>0</v>
      </c>
      <c r="H309" s="272" t="s">
        <v>250</v>
      </c>
      <c r="I309" s="272" t="s">
        <v>255</v>
      </c>
      <c r="J309" s="272" t="s">
        <v>275</v>
      </c>
      <c r="K309" s="272" t="s">
        <v>566</v>
      </c>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7737</v>
      </c>
      <c r="B310" s="260" t="s">
        <v>3552</v>
      </c>
      <c r="C310" s="261" t="s">
        <v>7809</v>
      </c>
      <c r="D310" s="264" t="s">
        <v>7810</v>
      </c>
      <c r="E310" s="265" t="s">
        <v>7282</v>
      </c>
      <c r="F310" s="268" t="s">
        <v>7798</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7737</v>
      </c>
      <c r="B311" s="260" t="s">
        <v>3552</v>
      </c>
      <c r="C311" s="261" t="s">
        <v>7811</v>
      </c>
      <c r="D311" s="264" t="s">
        <v>7812</v>
      </c>
      <c r="E311" s="265" t="s">
        <v>7282</v>
      </c>
      <c r="F311" s="268" t="s">
        <v>7798</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7737</v>
      </c>
      <c r="B312" s="260" t="s">
        <v>3552</v>
      </c>
      <c r="C312" s="261" t="s">
        <v>7813</v>
      </c>
      <c r="D312" s="264" t="s">
        <v>7814</v>
      </c>
      <c r="E312" s="265" t="s">
        <v>7282</v>
      </c>
      <c r="F312" s="268" t="s">
        <v>7798</v>
      </c>
      <c r="G312" s="271">
        <f>IF(COUNTIF(H312:AU312,"&lt;&gt;")=0,"",SUMPRODUCT(((Recommendations[ImplStatus]="Implemented")+(Recommendations[ImplStatus]="Compensated"))*ISNUMBER(MATCH(Recommendations[Id],H312:AU312,0)))/COUNTIF(H312:AU312,"&lt;&gt;"))</f>
        <v>0</v>
      </c>
      <c r="H312" s="272" t="s">
        <v>451</v>
      </c>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7737</v>
      </c>
      <c r="B313" s="260" t="s">
        <v>3552</v>
      </c>
      <c r="C313" s="261" t="s">
        <v>7815</v>
      </c>
      <c r="D313" s="264" t="s">
        <v>7816</v>
      </c>
      <c r="E313" s="265" t="s">
        <v>7215</v>
      </c>
      <c r="F313" s="268" t="s">
        <v>7798</v>
      </c>
      <c r="G313" s="271">
        <f>IF(COUNTIF(H313:AU313,"&lt;&gt;")=0,"",SUMPRODUCT(((Recommendations[ImplStatus]="Implemented")+(Recommendations[ImplStatus]="Compensated"))*ISNUMBER(MATCH(Recommendations[Id],H313:AU313,0)))/COUNTIF(H313:AU313,"&lt;&gt;"))</f>
        <v>0</v>
      </c>
      <c r="H313" s="272" t="s">
        <v>220</v>
      </c>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7737</v>
      </c>
      <c r="B314" s="260" t="s">
        <v>3552</v>
      </c>
      <c r="C314" s="261" t="s">
        <v>7817</v>
      </c>
      <c r="D314" s="264" t="s">
        <v>7818</v>
      </c>
      <c r="E314" s="265" t="s">
        <v>7215</v>
      </c>
      <c r="F314" s="268" t="s">
        <v>7798</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7737</v>
      </c>
      <c r="B315" s="260" t="s">
        <v>3552</v>
      </c>
      <c r="C315" s="261" t="s">
        <v>7819</v>
      </c>
      <c r="D315" s="264" t="s">
        <v>7820</v>
      </c>
      <c r="E315" s="265" t="s">
        <v>7215</v>
      </c>
      <c r="F315" s="268" t="s">
        <v>7798</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7737</v>
      </c>
      <c r="B316" s="260" t="s">
        <v>3552</v>
      </c>
      <c r="C316" s="261" t="s">
        <v>7821</v>
      </c>
      <c r="D316" s="264" t="s">
        <v>7822</v>
      </c>
      <c r="E316" s="265" t="s">
        <v>7215</v>
      </c>
      <c r="F316" s="268" t="s">
        <v>7798</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7737</v>
      </c>
      <c r="B317" s="260" t="s">
        <v>3552</v>
      </c>
      <c r="C317" s="261" t="s">
        <v>7823</v>
      </c>
      <c r="D317" s="264" t="s">
        <v>7824</v>
      </c>
      <c r="E317" s="265" t="s">
        <v>7282</v>
      </c>
      <c r="F317" s="268" t="s">
        <v>7756</v>
      </c>
      <c r="G317" s="271">
        <f>IF(COUNTIF(H317:AU317,"&lt;&gt;")=0,"",SUMPRODUCT(((Recommendations[ImplStatus]="Implemented")+(Recommendations[ImplStatus]="Compensated"))*ISNUMBER(MATCH(Recommendations[Id],H317:AU317,0)))/COUNTIF(H317:AU317,"&lt;&gt;"))</f>
        <v>0</v>
      </c>
      <c r="H317" s="272" t="s">
        <v>51</v>
      </c>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7737</v>
      </c>
      <c r="B318" s="260" t="s">
        <v>3552</v>
      </c>
      <c r="C318" s="261" t="s">
        <v>7825</v>
      </c>
      <c r="D318" s="264" t="s">
        <v>7826</v>
      </c>
      <c r="E318" s="265" t="s">
        <v>7330</v>
      </c>
      <c r="F318" s="268" t="s">
        <v>7756</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7737</v>
      </c>
      <c r="B319" s="260" t="s">
        <v>3552</v>
      </c>
      <c r="C319" s="261" t="s">
        <v>7827</v>
      </c>
      <c r="D319" s="264" t="s">
        <v>7828</v>
      </c>
      <c r="E319" s="265" t="s">
        <v>7330</v>
      </c>
      <c r="F319" s="268" t="s">
        <v>7756</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7737</v>
      </c>
      <c r="B320" s="259" t="s">
        <v>7829</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7737</v>
      </c>
      <c r="B321" s="260" t="s">
        <v>7829</v>
      </c>
      <c r="C321" s="261" t="s">
        <v>7830</v>
      </c>
      <c r="D321" s="264" t="s">
        <v>7831</v>
      </c>
      <c r="E321" s="265" t="s">
        <v>7215</v>
      </c>
      <c r="F321" s="268" t="s">
        <v>7832</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7737</v>
      </c>
      <c r="B322" s="260" t="s">
        <v>7829</v>
      </c>
      <c r="C322" s="261" t="s">
        <v>7833</v>
      </c>
      <c r="D322" s="264" t="s">
        <v>7834</v>
      </c>
      <c r="E322" s="265" t="s">
        <v>7215</v>
      </c>
      <c r="F322" s="268" t="s">
        <v>7832</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7737</v>
      </c>
      <c r="B323" s="260" t="s">
        <v>7829</v>
      </c>
      <c r="C323" s="261" t="s">
        <v>7835</v>
      </c>
      <c r="D323" s="264" t="s">
        <v>7836</v>
      </c>
      <c r="E323" s="265" t="s">
        <v>7215</v>
      </c>
      <c r="F323" s="268" t="s">
        <v>7832</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7737</v>
      </c>
      <c r="B324" s="260" t="s">
        <v>7829</v>
      </c>
      <c r="C324" s="261" t="s">
        <v>7837</v>
      </c>
      <c r="D324" s="264" t="s">
        <v>7838</v>
      </c>
      <c r="E324" s="265" t="s">
        <v>7215</v>
      </c>
      <c r="F324" s="268" t="s">
        <v>7832</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7737</v>
      </c>
      <c r="B325" s="260" t="s">
        <v>7829</v>
      </c>
      <c r="C325" s="261" t="s">
        <v>7839</v>
      </c>
      <c r="D325" s="264" t="s">
        <v>7840</v>
      </c>
      <c r="E325" s="265" t="s">
        <v>7215</v>
      </c>
      <c r="F325" s="268" t="s">
        <v>7832</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7737</v>
      </c>
      <c r="B326" s="260" t="s">
        <v>7829</v>
      </c>
      <c r="C326" s="261" t="s">
        <v>7841</v>
      </c>
      <c r="D326" s="264" t="s">
        <v>7842</v>
      </c>
      <c r="E326" s="265" t="s">
        <v>7215</v>
      </c>
      <c r="F326" s="268" t="s">
        <v>7832</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7737</v>
      </c>
      <c r="B327" s="260" t="s">
        <v>7829</v>
      </c>
      <c r="C327" s="261" t="s">
        <v>7843</v>
      </c>
      <c r="D327" s="264" t="s">
        <v>7844</v>
      </c>
      <c r="E327" s="265" t="s">
        <v>7215</v>
      </c>
      <c r="F327" s="268" t="s">
        <v>7832</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7737</v>
      </c>
      <c r="B328" s="260" t="s">
        <v>7829</v>
      </c>
      <c r="C328" s="261" t="s">
        <v>7845</v>
      </c>
      <c r="D328" s="264" t="s">
        <v>7846</v>
      </c>
      <c r="E328" s="265" t="s">
        <v>7215</v>
      </c>
      <c r="F328" s="268" t="s">
        <v>7832</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7737</v>
      </c>
      <c r="B329" s="260" t="s">
        <v>7829</v>
      </c>
      <c r="C329" s="261" t="s">
        <v>7847</v>
      </c>
      <c r="D329" s="264" t="s">
        <v>7848</v>
      </c>
      <c r="E329" s="265" t="s">
        <v>7215</v>
      </c>
      <c r="F329" s="268" t="s">
        <v>7832</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7737</v>
      </c>
      <c r="B330" s="260" t="s">
        <v>7829</v>
      </c>
      <c r="C330" s="261" t="s">
        <v>7849</v>
      </c>
      <c r="D330" s="264" t="s">
        <v>7850</v>
      </c>
      <c r="E330" s="265" t="s">
        <v>7215</v>
      </c>
      <c r="F330" s="268" t="s">
        <v>7832</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7737</v>
      </c>
      <c r="B331" s="260" t="s">
        <v>7829</v>
      </c>
      <c r="C331" s="261" t="s">
        <v>7851</v>
      </c>
      <c r="D331" s="264" t="s">
        <v>7852</v>
      </c>
      <c r="E331" s="265" t="s">
        <v>7215</v>
      </c>
      <c r="F331" s="268" t="s">
        <v>7832</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7737</v>
      </c>
      <c r="B332" s="260" t="s">
        <v>7829</v>
      </c>
      <c r="C332" s="261" t="s">
        <v>7853</v>
      </c>
      <c r="D332" s="264" t="s">
        <v>7854</v>
      </c>
      <c r="E332" s="265" t="s">
        <v>7215</v>
      </c>
      <c r="F332" s="268" t="s">
        <v>7832</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7737</v>
      </c>
      <c r="B333" s="260" t="s">
        <v>7829</v>
      </c>
      <c r="C333" s="261" t="s">
        <v>7855</v>
      </c>
      <c r="D333" s="264" t="s">
        <v>7856</v>
      </c>
      <c r="E333" s="265" t="s">
        <v>7215</v>
      </c>
      <c r="F333" s="268" t="s">
        <v>7832</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7737</v>
      </c>
      <c r="B334" s="260" t="s">
        <v>7829</v>
      </c>
      <c r="C334" s="261" t="s">
        <v>7857</v>
      </c>
      <c r="D334" s="264" t="s">
        <v>7858</v>
      </c>
      <c r="E334" s="265" t="s">
        <v>7215</v>
      </c>
      <c r="F334" s="268" t="s">
        <v>7832</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7737</v>
      </c>
      <c r="B335" s="260" t="s">
        <v>7829</v>
      </c>
      <c r="C335" s="261" t="s">
        <v>7859</v>
      </c>
      <c r="D335" s="264" t="s">
        <v>7860</v>
      </c>
      <c r="E335" s="265" t="s">
        <v>7215</v>
      </c>
      <c r="F335" s="268" t="s">
        <v>7832</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7737</v>
      </c>
      <c r="B336" s="260" t="s">
        <v>7829</v>
      </c>
      <c r="C336" s="261" t="s">
        <v>7861</v>
      </c>
      <c r="D336" s="264" t="s">
        <v>7862</v>
      </c>
      <c r="E336" s="265" t="s">
        <v>7330</v>
      </c>
      <c r="F336" s="268" t="s">
        <v>7832</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7737</v>
      </c>
      <c r="B337" s="260" t="s">
        <v>7829</v>
      </c>
      <c r="C337" s="261" t="s">
        <v>7863</v>
      </c>
      <c r="D337" s="264" t="s">
        <v>7864</v>
      </c>
      <c r="E337" s="265" t="s">
        <v>7330</v>
      </c>
      <c r="F337" s="268" t="s">
        <v>7832</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7737</v>
      </c>
      <c r="B338" s="260" t="s">
        <v>7829</v>
      </c>
      <c r="C338" s="261" t="s">
        <v>7865</v>
      </c>
      <c r="D338" s="264" t="s">
        <v>7866</v>
      </c>
      <c r="E338" s="265" t="s">
        <v>7215</v>
      </c>
      <c r="F338" s="268" t="s">
        <v>7832</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7737</v>
      </c>
      <c r="B339" s="260" t="s">
        <v>7829</v>
      </c>
      <c r="C339" s="261" t="s">
        <v>7867</v>
      </c>
      <c r="D339" s="264" t="s">
        <v>7868</v>
      </c>
      <c r="E339" s="265" t="s">
        <v>7215</v>
      </c>
      <c r="F339" s="268" t="s">
        <v>7832</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7737</v>
      </c>
      <c r="B340" s="259" t="s">
        <v>7869</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7737</v>
      </c>
      <c r="B341" s="260" t="s">
        <v>7869</v>
      </c>
      <c r="C341" s="261" t="s">
        <v>7870</v>
      </c>
      <c r="D341" s="264" t="s">
        <v>7871</v>
      </c>
      <c r="E341" s="265" t="s">
        <v>7186</v>
      </c>
      <c r="F341" s="268" t="s">
        <v>7756</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7737</v>
      </c>
      <c r="B342" s="260" t="s">
        <v>7869</v>
      </c>
      <c r="C342" s="261" t="s">
        <v>7872</v>
      </c>
      <c r="D342" s="264" t="s">
        <v>7873</v>
      </c>
      <c r="E342" s="265" t="s">
        <v>7186</v>
      </c>
      <c r="F342" s="268" t="s">
        <v>7756</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7737</v>
      </c>
      <c r="B343" s="260" t="s">
        <v>7869</v>
      </c>
      <c r="C343" s="261" t="s">
        <v>7874</v>
      </c>
      <c r="D343" s="264" t="s">
        <v>7875</v>
      </c>
      <c r="E343" s="265" t="s">
        <v>7282</v>
      </c>
      <c r="F343" s="268" t="s">
        <v>7876</v>
      </c>
      <c r="G343" s="271">
        <f>IF(COUNTIF(H343:AU343,"&lt;&gt;")=0,"",SUMPRODUCT(((Recommendations[ImplStatus]="Implemented")+(Recommendations[ImplStatus]="Compensated"))*ISNUMBER(MATCH(Recommendations[Id],H343:AU343,0)))/COUNTIF(H343:AU343,"&lt;&gt;"))</f>
        <v>0</v>
      </c>
      <c r="H343" s="272" t="s">
        <v>311</v>
      </c>
      <c r="I343" s="272" t="s">
        <v>316</v>
      </c>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7737</v>
      </c>
      <c r="B344" s="260" t="s">
        <v>7869</v>
      </c>
      <c r="C344" s="261" t="s">
        <v>7877</v>
      </c>
      <c r="D344" s="264" t="s">
        <v>7878</v>
      </c>
      <c r="E344" s="265" t="s">
        <v>7215</v>
      </c>
      <c r="F344" s="268" t="s">
        <v>7876</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7737</v>
      </c>
      <c r="B345" s="260" t="s">
        <v>7869</v>
      </c>
      <c r="C345" s="261" t="s">
        <v>7879</v>
      </c>
      <c r="D345" s="264" t="s">
        <v>7880</v>
      </c>
      <c r="E345" s="265" t="s">
        <v>7215</v>
      </c>
      <c r="F345" s="268" t="s">
        <v>7876</v>
      </c>
      <c r="G345" s="271">
        <f>IF(COUNTIF(H345:AU345,"&lt;&gt;")=0,"",SUMPRODUCT(((Recommendations[ImplStatus]="Implemented")+(Recommendations[ImplStatus]="Compensated"))*ISNUMBER(MATCH(Recommendations[Id],H345:AU345,0)))/COUNTIF(H345:AU345,"&lt;&gt;"))</f>
        <v>0</v>
      </c>
      <c r="H345" s="272" t="s">
        <v>105</v>
      </c>
      <c r="I345" s="272" t="s">
        <v>305</v>
      </c>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7737</v>
      </c>
      <c r="B346" s="260" t="s">
        <v>7869</v>
      </c>
      <c r="C346" s="261" t="s">
        <v>7881</v>
      </c>
      <c r="D346" s="264" t="s">
        <v>7882</v>
      </c>
      <c r="E346" s="265" t="s">
        <v>7215</v>
      </c>
      <c r="F346" s="268" t="s">
        <v>7876</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7737</v>
      </c>
      <c r="B347" s="260" t="s">
        <v>7869</v>
      </c>
      <c r="C347" s="261" t="s">
        <v>7883</v>
      </c>
      <c r="D347" s="264" t="s">
        <v>7884</v>
      </c>
      <c r="E347" s="265" t="s">
        <v>7215</v>
      </c>
      <c r="F347" s="268" t="s">
        <v>7876</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7737</v>
      </c>
      <c r="B348" s="260" t="s">
        <v>7869</v>
      </c>
      <c r="C348" s="261" t="s">
        <v>7885</v>
      </c>
      <c r="D348" s="264" t="s">
        <v>7886</v>
      </c>
      <c r="E348" s="265" t="s">
        <v>7215</v>
      </c>
      <c r="F348" s="268" t="s">
        <v>7876</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7737</v>
      </c>
      <c r="B349" s="260" t="s">
        <v>7869</v>
      </c>
      <c r="C349" s="261" t="s">
        <v>7887</v>
      </c>
      <c r="D349" s="264" t="s">
        <v>7888</v>
      </c>
      <c r="E349" s="265" t="s">
        <v>7215</v>
      </c>
      <c r="F349" s="268" t="s">
        <v>7876</v>
      </c>
      <c r="G349" s="271">
        <f>IF(COUNTIF(H349:AU349,"&lt;&gt;")=0,"",SUMPRODUCT(((Recommendations[ImplStatus]="Implemented")+(Recommendations[ImplStatus]="Compensated"))*ISNUMBER(MATCH(Recommendations[Id],H349:AU349,0)))/COUNTIF(H349:AU349,"&lt;&gt;"))</f>
        <v>0</v>
      </c>
      <c r="H349" s="272" t="s">
        <v>14</v>
      </c>
      <c r="I349" s="272" t="s">
        <v>85</v>
      </c>
      <c r="J349" s="272" t="s">
        <v>270</v>
      </c>
      <c r="K349" s="272" t="s">
        <v>351</v>
      </c>
      <c r="L349" s="272" t="s">
        <v>576</v>
      </c>
      <c r="M349" s="272" t="s">
        <v>641</v>
      </c>
      <c r="N349" s="272" t="s">
        <v>675</v>
      </c>
      <c r="O349" s="272" t="s">
        <v>786</v>
      </c>
      <c r="P349" s="272" t="s">
        <v>811</v>
      </c>
      <c r="Q349" s="272" t="s">
        <v>857</v>
      </c>
      <c r="R349" s="272" t="s">
        <v>1080</v>
      </c>
      <c r="S349" s="272" t="s">
        <v>1343</v>
      </c>
      <c r="T349" s="272" t="s">
        <v>1414</v>
      </c>
      <c r="U349" s="272" t="s">
        <v>1629</v>
      </c>
      <c r="V349" s="272" t="s">
        <v>1739</v>
      </c>
      <c r="W349" s="272" t="s">
        <v>1744</v>
      </c>
      <c r="X349" s="272" t="s">
        <v>1749</v>
      </c>
      <c r="Y349" s="272" t="s">
        <v>1759</v>
      </c>
      <c r="Z349" s="272" t="s">
        <v>2088</v>
      </c>
      <c r="AA349" s="272" t="s">
        <v>2093</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7737</v>
      </c>
      <c r="B350" s="260" t="s">
        <v>7869</v>
      </c>
      <c r="C350" s="261" t="s">
        <v>7889</v>
      </c>
      <c r="D350" s="264" t="s">
        <v>7890</v>
      </c>
      <c r="E350" s="265" t="s">
        <v>7186</v>
      </c>
      <c r="F350" s="268" t="s">
        <v>7876</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7737</v>
      </c>
      <c r="B351" s="260" t="s">
        <v>7869</v>
      </c>
      <c r="C351" s="261" t="s">
        <v>7891</v>
      </c>
      <c r="D351" s="264" t="s">
        <v>7892</v>
      </c>
      <c r="E351" s="265" t="s">
        <v>7186</v>
      </c>
      <c r="F351" s="268" t="s">
        <v>7876</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7737</v>
      </c>
      <c r="B352" s="260" t="s">
        <v>7869</v>
      </c>
      <c r="C352" s="261" t="s">
        <v>7893</v>
      </c>
      <c r="D352" s="264" t="s">
        <v>7894</v>
      </c>
      <c r="E352" s="265" t="s">
        <v>7186</v>
      </c>
      <c r="F352" s="268" t="s">
        <v>7876</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7737</v>
      </c>
      <c r="B353" s="260" t="s">
        <v>7869</v>
      </c>
      <c r="C353" s="261" t="s">
        <v>7895</v>
      </c>
      <c r="D353" s="264" t="s">
        <v>7896</v>
      </c>
      <c r="E353" s="265" t="s">
        <v>7282</v>
      </c>
      <c r="F353" s="268" t="s">
        <v>7756</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7737</v>
      </c>
      <c r="B354" s="259" t="s">
        <v>7897</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7737</v>
      </c>
      <c r="B355" s="260" t="s">
        <v>7897</v>
      </c>
      <c r="C355" s="261" t="s">
        <v>7898</v>
      </c>
      <c r="D355" s="264" t="s">
        <v>7899</v>
      </c>
      <c r="E355" s="265" t="s">
        <v>7282</v>
      </c>
      <c r="F355" s="268" t="s">
        <v>7900</v>
      </c>
      <c r="G355" s="271">
        <f>IF(COUNTIF(H355:AU355,"&lt;&gt;")=0,"",SUMPRODUCT(((Recommendations[ImplStatus]="Implemented")+(Recommendations[ImplStatus]="Compensated"))*ISNUMBER(MATCH(Recommendations[Id],H355:AU355,0)))/COUNTIF(H355:AU355,"&lt;&gt;"))</f>
        <v>0</v>
      </c>
      <c r="H355" s="272" t="s">
        <v>134</v>
      </c>
      <c r="I355" s="272" t="s">
        <v>476</v>
      </c>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7737</v>
      </c>
      <c r="B356" s="260" t="s">
        <v>7897</v>
      </c>
      <c r="C356" s="261" t="s">
        <v>7901</v>
      </c>
      <c r="D356" s="264" t="s">
        <v>7902</v>
      </c>
      <c r="E356" s="265" t="s">
        <v>7282</v>
      </c>
      <c r="F356" s="268" t="s">
        <v>7900</v>
      </c>
      <c r="G356" s="271">
        <f>IF(COUNTIF(H356:AU356,"&lt;&gt;")=0,"",SUMPRODUCT(((Recommendations[ImplStatus]="Implemented")+(Recommendations[ImplStatus]="Compensated"))*ISNUMBER(MATCH(Recommendations[Id],H356:AU356,0)))/COUNTIF(H356:AU356,"&lt;&gt;"))</f>
        <v>0</v>
      </c>
      <c r="H356" s="272" t="s">
        <v>36</v>
      </c>
      <c r="I356" s="272" t="s">
        <v>124</v>
      </c>
      <c r="J356" s="272" t="s">
        <v>230</v>
      </c>
      <c r="K356" s="272" t="s">
        <v>321</v>
      </c>
      <c r="L356" s="272" t="s">
        <v>411</v>
      </c>
      <c r="M356" s="272" t="s">
        <v>471</v>
      </c>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7737</v>
      </c>
      <c r="B357" s="260" t="s">
        <v>7897</v>
      </c>
      <c r="C357" s="261" t="s">
        <v>7903</v>
      </c>
      <c r="D357" s="264" t="s">
        <v>7904</v>
      </c>
      <c r="E357" s="265" t="s">
        <v>7330</v>
      </c>
      <c r="F357" s="268" t="s">
        <v>7900</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7737</v>
      </c>
      <c r="B358" s="260" t="s">
        <v>7897</v>
      </c>
      <c r="C358" s="261" t="s">
        <v>7905</v>
      </c>
      <c r="D358" s="264" t="s">
        <v>7906</v>
      </c>
      <c r="E358" s="265" t="s">
        <v>7330</v>
      </c>
      <c r="F358" s="268" t="s">
        <v>7900</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7737</v>
      </c>
      <c r="B359" s="260" t="s">
        <v>7897</v>
      </c>
      <c r="C359" s="261" t="s">
        <v>7907</v>
      </c>
      <c r="D359" s="264" t="s">
        <v>7908</v>
      </c>
      <c r="E359" s="265" t="s">
        <v>7330</v>
      </c>
      <c r="F359" s="268" t="s">
        <v>7900</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7737</v>
      </c>
      <c r="B360" s="260" t="s">
        <v>7897</v>
      </c>
      <c r="C360" s="261" t="s">
        <v>7909</v>
      </c>
      <c r="D360" s="264" t="s">
        <v>7910</v>
      </c>
      <c r="E360" s="265" t="s">
        <v>7282</v>
      </c>
      <c r="F360" s="268" t="s">
        <v>7900</v>
      </c>
      <c r="G360" s="271">
        <f>IF(COUNTIF(H360:AU360,"&lt;&gt;")=0,"",SUMPRODUCT(((Recommendations[ImplStatus]="Implemented")+(Recommendations[ImplStatus]="Compensated"))*ISNUMBER(MATCH(Recommendations[Id],H360:AU360,0)))/COUNTIF(H360:AU360,"&lt;&gt;"))</f>
        <v>0</v>
      </c>
      <c r="H360" s="272" t="s">
        <v>124</v>
      </c>
      <c r="I360" s="272" t="s">
        <v>321</v>
      </c>
      <c r="J360" s="272" t="s">
        <v>1444</v>
      </c>
      <c r="K360" s="272" t="s">
        <v>1598</v>
      </c>
      <c r="L360" s="272" t="s">
        <v>1659</v>
      </c>
      <c r="M360" s="272" t="s">
        <v>1901</v>
      </c>
      <c r="N360" s="272" t="s">
        <v>2057</v>
      </c>
      <c r="O360" s="272" t="s">
        <v>2108</v>
      </c>
      <c r="P360" s="272" t="s">
        <v>2113</v>
      </c>
      <c r="Q360" s="272" t="s">
        <v>2269</v>
      </c>
      <c r="R360" s="272" t="s">
        <v>2412</v>
      </c>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7737</v>
      </c>
      <c r="B361" s="260" t="s">
        <v>7897</v>
      </c>
      <c r="C361" s="261" t="s">
        <v>7911</v>
      </c>
      <c r="D361" s="264" t="s">
        <v>7912</v>
      </c>
      <c r="E361" s="265" t="s">
        <v>7215</v>
      </c>
      <c r="F361" s="268" t="s">
        <v>7900</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7737</v>
      </c>
      <c r="B362" s="260" t="s">
        <v>7897</v>
      </c>
      <c r="C362" s="261" t="s">
        <v>7913</v>
      </c>
      <c r="D362" s="264" t="s">
        <v>7914</v>
      </c>
      <c r="E362" s="265" t="s">
        <v>7330</v>
      </c>
      <c r="F362" s="268" t="s">
        <v>7900</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7737</v>
      </c>
      <c r="B363" s="260" t="s">
        <v>7897</v>
      </c>
      <c r="C363" s="261" t="s">
        <v>7915</v>
      </c>
      <c r="D363" s="264" t="s">
        <v>7916</v>
      </c>
      <c r="E363" s="265" t="s">
        <v>7330</v>
      </c>
      <c r="F363" s="268" t="s">
        <v>7900</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7737</v>
      </c>
      <c r="B364" s="260" t="s">
        <v>7897</v>
      </c>
      <c r="C364" s="261" t="s">
        <v>7917</v>
      </c>
      <c r="D364" s="264" t="s">
        <v>7918</v>
      </c>
      <c r="E364" s="265" t="s">
        <v>7330</v>
      </c>
      <c r="F364" s="268" t="s">
        <v>7900</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7737</v>
      </c>
      <c r="B365" s="260" t="s">
        <v>7897</v>
      </c>
      <c r="C365" s="261" t="s">
        <v>7919</v>
      </c>
      <c r="D365" s="264" t="s">
        <v>7920</v>
      </c>
      <c r="E365" s="265" t="s">
        <v>7330</v>
      </c>
      <c r="F365" s="268" t="s">
        <v>7900</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7737</v>
      </c>
      <c r="B366" s="260" t="s">
        <v>7897</v>
      </c>
      <c r="C366" s="261" t="s">
        <v>7921</v>
      </c>
      <c r="D366" s="264" t="s">
        <v>7922</v>
      </c>
      <c r="E366" s="265" t="s">
        <v>7330</v>
      </c>
      <c r="F366" s="268" t="s">
        <v>7900</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7737</v>
      </c>
      <c r="B367" s="260" t="s">
        <v>7897</v>
      </c>
      <c r="C367" s="261" t="s">
        <v>7923</v>
      </c>
      <c r="D367" s="264" t="s">
        <v>7924</v>
      </c>
      <c r="E367" s="265" t="s">
        <v>7330</v>
      </c>
      <c r="F367" s="268" t="s">
        <v>7900</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7737</v>
      </c>
      <c r="B368" s="260" t="s">
        <v>7897</v>
      </c>
      <c r="C368" s="261" t="s">
        <v>7925</v>
      </c>
      <c r="D368" s="264" t="s">
        <v>7926</v>
      </c>
      <c r="E368" s="265" t="s">
        <v>7330</v>
      </c>
      <c r="F368" s="268" t="s">
        <v>7900</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7737</v>
      </c>
      <c r="B369" s="260" t="s">
        <v>7897</v>
      </c>
      <c r="C369" s="261" t="s">
        <v>7927</v>
      </c>
      <c r="D369" s="264" t="s">
        <v>7928</v>
      </c>
      <c r="E369" s="265" t="s">
        <v>7330</v>
      </c>
      <c r="F369" s="268" t="s">
        <v>7900</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7929</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7929</v>
      </c>
      <c r="B371" s="259" t="s">
        <v>7930</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7929</v>
      </c>
      <c r="B372" s="260" t="s">
        <v>7930</v>
      </c>
      <c r="C372" s="261" t="s">
        <v>7931</v>
      </c>
      <c r="D372" s="264" t="s">
        <v>7932</v>
      </c>
      <c r="E372" s="265" t="s">
        <v>7186</v>
      </c>
      <c r="F372" s="268" t="s">
        <v>7933</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7929</v>
      </c>
      <c r="B373" s="260" t="s">
        <v>7930</v>
      </c>
      <c r="C373" s="261" t="s">
        <v>7934</v>
      </c>
      <c r="D373" s="264" t="s">
        <v>7935</v>
      </c>
      <c r="E373" s="265" t="s">
        <v>7186</v>
      </c>
      <c r="F373" s="268" t="s">
        <v>7936</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7929</v>
      </c>
      <c r="B374" s="260" t="s">
        <v>7930</v>
      </c>
      <c r="C374" s="261" t="s">
        <v>7937</v>
      </c>
      <c r="D374" s="264" t="s">
        <v>7938</v>
      </c>
      <c r="E374" s="265" t="s">
        <v>7215</v>
      </c>
      <c r="F374" s="268" t="s">
        <v>7936</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7929</v>
      </c>
      <c r="B375" s="260" t="s">
        <v>7930</v>
      </c>
      <c r="C375" s="261" t="s">
        <v>7939</v>
      </c>
      <c r="D375" s="264" t="s">
        <v>7940</v>
      </c>
      <c r="E375" s="265" t="s">
        <v>7215</v>
      </c>
      <c r="F375" s="268" t="s">
        <v>7936</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7929</v>
      </c>
      <c r="B376" s="260" t="s">
        <v>7930</v>
      </c>
      <c r="C376" s="261" t="s">
        <v>7941</v>
      </c>
      <c r="D376" s="264" t="s">
        <v>7942</v>
      </c>
      <c r="E376" s="265" t="s">
        <v>7215</v>
      </c>
      <c r="F376" s="268" t="s">
        <v>7798</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7929</v>
      </c>
      <c r="B377" s="260" t="s">
        <v>7930</v>
      </c>
      <c r="C377" s="261" t="s">
        <v>7943</v>
      </c>
      <c r="D377" s="264" t="s">
        <v>7944</v>
      </c>
      <c r="E377" s="265" t="s">
        <v>7282</v>
      </c>
      <c r="F377" s="268" t="s">
        <v>7756</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7929</v>
      </c>
      <c r="B378" s="260" t="s">
        <v>7930</v>
      </c>
      <c r="C378" s="261" t="s">
        <v>7945</v>
      </c>
      <c r="D378" s="264" t="s">
        <v>7946</v>
      </c>
      <c r="E378" s="265" t="s">
        <v>7282</v>
      </c>
      <c r="F378" s="268" t="s">
        <v>7936</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7929</v>
      </c>
      <c r="B379" s="260" t="s">
        <v>7930</v>
      </c>
      <c r="C379" s="261" t="s">
        <v>7947</v>
      </c>
      <c r="D379" s="264" t="s">
        <v>7948</v>
      </c>
      <c r="E379" s="265" t="s">
        <v>7282</v>
      </c>
      <c r="F379" s="268" t="s">
        <v>7933</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7929</v>
      </c>
      <c r="B380" s="260" t="s">
        <v>7930</v>
      </c>
      <c r="C380" s="261" t="s">
        <v>7949</v>
      </c>
      <c r="D380" s="264" t="s">
        <v>7950</v>
      </c>
      <c r="E380" s="265" t="s">
        <v>7282</v>
      </c>
      <c r="F380" s="268" t="s">
        <v>7933</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7929</v>
      </c>
      <c r="B381" s="260" t="s">
        <v>7930</v>
      </c>
      <c r="C381" s="261" t="s">
        <v>7951</v>
      </c>
      <c r="D381" s="264" t="s">
        <v>7952</v>
      </c>
      <c r="E381" s="265" t="s">
        <v>7282</v>
      </c>
      <c r="F381" s="268" t="s">
        <v>7933</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7929</v>
      </c>
      <c r="B382" s="260" t="s">
        <v>7930</v>
      </c>
      <c r="C382" s="261" t="s">
        <v>7953</v>
      </c>
      <c r="D382" s="264" t="s">
        <v>7954</v>
      </c>
      <c r="E382" s="265" t="s">
        <v>7330</v>
      </c>
      <c r="F382" s="268" t="s">
        <v>7933</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7929</v>
      </c>
      <c r="B383" s="260" t="s">
        <v>7930</v>
      </c>
      <c r="C383" s="261" t="s">
        <v>7955</v>
      </c>
      <c r="D383" s="264" t="s">
        <v>7956</v>
      </c>
      <c r="E383" s="265" t="s">
        <v>7330</v>
      </c>
      <c r="F383" s="268" t="s">
        <v>7933</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7929</v>
      </c>
      <c r="B384" s="260" t="s">
        <v>7930</v>
      </c>
      <c r="C384" s="261" t="s">
        <v>7957</v>
      </c>
      <c r="D384" s="264" t="s">
        <v>7958</v>
      </c>
      <c r="E384" s="265" t="s">
        <v>7330</v>
      </c>
      <c r="F384" s="268" t="s">
        <v>7933</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7929</v>
      </c>
      <c r="B385" s="260" t="s">
        <v>7930</v>
      </c>
      <c r="C385" s="261" t="s">
        <v>7959</v>
      </c>
      <c r="D385" s="264" t="s">
        <v>7960</v>
      </c>
      <c r="E385" s="265" t="s">
        <v>7282</v>
      </c>
      <c r="F385" s="268" t="s">
        <v>7933</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7929</v>
      </c>
      <c r="B386" s="259" t="s">
        <v>7961</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7929</v>
      </c>
      <c r="B387" s="260" t="s">
        <v>7961</v>
      </c>
      <c r="C387" s="261" t="s">
        <v>7962</v>
      </c>
      <c r="D387" s="264" t="s">
        <v>7963</v>
      </c>
      <c r="E387" s="265" t="s">
        <v>7186</v>
      </c>
      <c r="F387" s="268" t="s">
        <v>7964</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7929</v>
      </c>
      <c r="B388" s="260" t="s">
        <v>7961</v>
      </c>
      <c r="C388" s="261" t="s">
        <v>7965</v>
      </c>
      <c r="D388" s="264" t="s">
        <v>7966</v>
      </c>
      <c r="E388" s="265" t="s">
        <v>7186</v>
      </c>
      <c r="F388" s="268" t="s">
        <v>7964</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7929</v>
      </c>
      <c r="B389" s="260" t="s">
        <v>7961</v>
      </c>
      <c r="C389" s="261" t="s">
        <v>7967</v>
      </c>
      <c r="D389" s="264" t="s">
        <v>7968</v>
      </c>
      <c r="E389" s="265" t="s">
        <v>7465</v>
      </c>
      <c r="F389" s="268" t="s">
        <v>7964</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7929</v>
      </c>
      <c r="B390" s="260" t="s">
        <v>7961</v>
      </c>
      <c r="C390" s="261" t="s">
        <v>7969</v>
      </c>
      <c r="D390" s="264" t="s">
        <v>7970</v>
      </c>
      <c r="E390" s="265" t="s">
        <v>7282</v>
      </c>
      <c r="F390" s="268" t="s">
        <v>7964</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7929</v>
      </c>
      <c r="B391" s="260" t="s">
        <v>7961</v>
      </c>
      <c r="C391" s="261" t="s">
        <v>7971</v>
      </c>
      <c r="D391" s="264" t="s">
        <v>7972</v>
      </c>
      <c r="E391" s="265" t="s">
        <v>7465</v>
      </c>
      <c r="F391" s="268" t="s">
        <v>7964</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7929</v>
      </c>
      <c r="B392" s="260" t="s">
        <v>7961</v>
      </c>
      <c r="C392" s="261" t="s">
        <v>7973</v>
      </c>
      <c r="D392" s="264" t="s">
        <v>7974</v>
      </c>
      <c r="E392" s="265" t="s">
        <v>7215</v>
      </c>
      <c r="F392" s="268" t="s">
        <v>7964</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7929</v>
      </c>
      <c r="B393" s="260" t="s">
        <v>7961</v>
      </c>
      <c r="C393" s="261" t="s">
        <v>7975</v>
      </c>
      <c r="D393" s="264" t="s">
        <v>7976</v>
      </c>
      <c r="E393" s="265" t="s">
        <v>7215</v>
      </c>
      <c r="F393" s="268" t="s">
        <v>7964</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7929</v>
      </c>
      <c r="B394" s="260" t="s">
        <v>7961</v>
      </c>
      <c r="C394" s="261" t="s">
        <v>7977</v>
      </c>
      <c r="D394" s="264" t="s">
        <v>7978</v>
      </c>
      <c r="E394" s="265" t="s">
        <v>7465</v>
      </c>
      <c r="F394" s="268" t="s">
        <v>7964</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7929</v>
      </c>
      <c r="B395" s="260" t="s">
        <v>7961</v>
      </c>
      <c r="C395" s="261" t="s">
        <v>7979</v>
      </c>
      <c r="D395" s="264" t="s">
        <v>7980</v>
      </c>
      <c r="E395" s="265" t="s">
        <v>7282</v>
      </c>
      <c r="F395" s="268" t="s">
        <v>7964</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7929</v>
      </c>
      <c r="B396" s="260" t="s">
        <v>7961</v>
      </c>
      <c r="C396" s="261" t="s">
        <v>7981</v>
      </c>
      <c r="D396" s="264" t="s">
        <v>7982</v>
      </c>
      <c r="E396" s="265" t="s">
        <v>7465</v>
      </c>
      <c r="F396" s="268" t="s">
        <v>7964</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7929</v>
      </c>
      <c r="B397" s="260" t="s">
        <v>7961</v>
      </c>
      <c r="C397" s="261" t="s">
        <v>7983</v>
      </c>
      <c r="D397" s="264" t="s">
        <v>7984</v>
      </c>
      <c r="E397" s="265" t="s">
        <v>7215</v>
      </c>
      <c r="F397" s="268" t="s">
        <v>7964</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7929</v>
      </c>
      <c r="B398" s="260" t="s">
        <v>7961</v>
      </c>
      <c r="C398" s="261" t="s">
        <v>7985</v>
      </c>
      <c r="D398" s="264" t="s">
        <v>7986</v>
      </c>
      <c r="E398" s="265" t="s">
        <v>7330</v>
      </c>
      <c r="F398" s="268" t="s">
        <v>7964</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7929</v>
      </c>
      <c r="B399" s="260" t="s">
        <v>7961</v>
      </c>
      <c r="C399" s="261" t="s">
        <v>7987</v>
      </c>
      <c r="D399" s="264" t="s">
        <v>7988</v>
      </c>
      <c r="E399" s="265" t="s">
        <v>7465</v>
      </c>
      <c r="F399" s="268" t="s">
        <v>7964</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7929</v>
      </c>
      <c r="B400" s="260" t="s">
        <v>7961</v>
      </c>
      <c r="C400" s="261" t="s">
        <v>7989</v>
      </c>
      <c r="D400" s="264" t="s">
        <v>7990</v>
      </c>
      <c r="E400" s="265" t="s">
        <v>7465</v>
      </c>
      <c r="F400" s="268" t="s">
        <v>7964</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7929</v>
      </c>
      <c r="B401" s="260" t="s">
        <v>7961</v>
      </c>
      <c r="C401" s="261" t="s">
        <v>7991</v>
      </c>
      <c r="D401" s="264" t="s">
        <v>7992</v>
      </c>
      <c r="E401" s="265" t="s">
        <v>7215</v>
      </c>
      <c r="F401" s="268" t="s">
        <v>7964</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7929</v>
      </c>
      <c r="B402" s="260" t="s">
        <v>7961</v>
      </c>
      <c r="C402" s="261" t="s">
        <v>7993</v>
      </c>
      <c r="D402" s="264" t="s">
        <v>7994</v>
      </c>
      <c r="E402" s="265" t="s">
        <v>7215</v>
      </c>
      <c r="F402" s="268" t="s">
        <v>7964</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7929</v>
      </c>
      <c r="B403" s="260" t="s">
        <v>7961</v>
      </c>
      <c r="C403" s="261" t="s">
        <v>7995</v>
      </c>
      <c r="D403" s="264" t="s">
        <v>7996</v>
      </c>
      <c r="E403" s="265" t="s">
        <v>7215</v>
      </c>
      <c r="F403" s="268" t="s">
        <v>7964</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7929</v>
      </c>
      <c r="B404" s="260" t="s">
        <v>7961</v>
      </c>
      <c r="C404" s="261" t="s">
        <v>7997</v>
      </c>
      <c r="D404" s="264" t="s">
        <v>7998</v>
      </c>
      <c r="E404" s="265" t="s">
        <v>7330</v>
      </c>
      <c r="F404" s="268" t="s">
        <v>7964</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7929</v>
      </c>
      <c r="B405" s="260" t="s">
        <v>7961</v>
      </c>
      <c r="C405" s="261" t="s">
        <v>7999</v>
      </c>
      <c r="D405" s="264" t="s">
        <v>8000</v>
      </c>
      <c r="E405" s="265" t="s">
        <v>7330</v>
      </c>
      <c r="F405" s="268" t="s">
        <v>7964</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7929</v>
      </c>
      <c r="B406" s="260" t="s">
        <v>7961</v>
      </c>
      <c r="C406" s="261" t="s">
        <v>8001</v>
      </c>
      <c r="D406" s="264" t="s">
        <v>8002</v>
      </c>
      <c r="E406" s="265" t="s">
        <v>7330</v>
      </c>
      <c r="F406" s="268" t="s">
        <v>8003</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7929</v>
      </c>
      <c r="B407" s="260" t="s">
        <v>7961</v>
      </c>
      <c r="C407" s="261" t="s">
        <v>8004</v>
      </c>
      <c r="D407" s="264" t="s">
        <v>8005</v>
      </c>
      <c r="E407" s="265" t="s">
        <v>7330</v>
      </c>
      <c r="F407" s="268" t="s">
        <v>7964</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7929</v>
      </c>
      <c r="B408" s="260" t="s">
        <v>7961</v>
      </c>
      <c r="C408" s="261" t="s">
        <v>8006</v>
      </c>
      <c r="D408" s="264" t="s">
        <v>8007</v>
      </c>
      <c r="E408" s="265" t="s">
        <v>7330</v>
      </c>
      <c r="F408" s="268" t="s">
        <v>7964</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7929</v>
      </c>
      <c r="B409" s="260" t="s">
        <v>7961</v>
      </c>
      <c r="C409" s="261" t="s">
        <v>8008</v>
      </c>
      <c r="D409" s="264" t="s">
        <v>8009</v>
      </c>
      <c r="E409" s="265" t="s">
        <v>7330</v>
      </c>
      <c r="F409" s="268" t="s">
        <v>8010</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7929</v>
      </c>
      <c r="B410" s="259" t="s">
        <v>8011</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7929</v>
      </c>
      <c r="B411" s="260" t="s">
        <v>8011</v>
      </c>
      <c r="C411" s="261" t="s">
        <v>8012</v>
      </c>
      <c r="D411" s="264" t="s">
        <v>8013</v>
      </c>
      <c r="E411" s="265" t="s">
        <v>7186</v>
      </c>
      <c r="F411" s="268" t="s">
        <v>7936</v>
      </c>
      <c r="G411" s="271">
        <f>IF(COUNTIF(H411:AU411,"&lt;&gt;")=0,"",SUMPRODUCT(((Recommendations[ImplStatus]="Implemented")+(Recommendations[ImplStatus]="Compensated"))*ISNUMBER(MATCH(Recommendations[Id],H411:AU411,0)))/COUNTIF(H411:AU411,"&lt;&gt;"))</f>
        <v>0</v>
      </c>
      <c r="H411" s="272" t="s">
        <v>190</v>
      </c>
      <c r="I411" s="272" t="s">
        <v>551</v>
      </c>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7929</v>
      </c>
      <c r="B412" s="260" t="s">
        <v>8011</v>
      </c>
      <c r="C412" s="261" t="s">
        <v>8014</v>
      </c>
      <c r="D412" s="264" t="s">
        <v>8015</v>
      </c>
      <c r="E412" s="265" t="s">
        <v>7186</v>
      </c>
      <c r="F412" s="268" t="s">
        <v>7936</v>
      </c>
      <c r="G412" s="271">
        <f>IF(COUNTIF(H412:AU412,"&lt;&gt;")=0,"",SUMPRODUCT(((Recommendations[ImplStatus]="Implemented")+(Recommendations[ImplStatus]="Compensated"))*ISNUMBER(MATCH(Recommendations[Id],H412:AU412,0)))/COUNTIF(H412:AU412,"&lt;&gt;"))</f>
        <v>0</v>
      </c>
      <c r="H412" s="272" t="s">
        <v>225</v>
      </c>
      <c r="I412" s="272" t="s">
        <v>491</v>
      </c>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7929</v>
      </c>
      <c r="B413" s="260" t="s">
        <v>8011</v>
      </c>
      <c r="C413" s="261" t="s">
        <v>8016</v>
      </c>
      <c r="D413" s="264" t="s">
        <v>8017</v>
      </c>
      <c r="E413" s="265" t="s">
        <v>7186</v>
      </c>
      <c r="F413" s="268" t="s">
        <v>7936</v>
      </c>
      <c r="G413" s="271">
        <f>IF(COUNTIF(H413:AU413,"&lt;&gt;")=0,"",SUMPRODUCT(((Recommendations[ImplStatus]="Implemented")+(Recommendations[ImplStatus]="Compensated"))*ISNUMBER(MATCH(Recommendations[Id],H413:AU413,0)))/COUNTIF(H413:AU413,"&lt;&gt;"))</f>
        <v>0</v>
      </c>
      <c r="H413" s="272" t="s">
        <v>486</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7929</v>
      </c>
      <c r="B414" s="260" t="s">
        <v>8011</v>
      </c>
      <c r="C414" s="261" t="s">
        <v>8018</v>
      </c>
      <c r="D414" s="264" t="s">
        <v>8019</v>
      </c>
      <c r="E414" s="265" t="s">
        <v>7186</v>
      </c>
      <c r="F414" s="268" t="s">
        <v>7936</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7929</v>
      </c>
      <c r="B415" s="260" t="s">
        <v>8011</v>
      </c>
      <c r="C415" s="261" t="s">
        <v>8020</v>
      </c>
      <c r="D415" s="264" t="s">
        <v>8021</v>
      </c>
      <c r="E415" s="265" t="s">
        <v>7215</v>
      </c>
      <c r="F415" s="268" t="s">
        <v>7936</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7929</v>
      </c>
      <c r="B416" s="260" t="s">
        <v>8011</v>
      </c>
      <c r="C416" s="261" t="s">
        <v>8022</v>
      </c>
      <c r="D416" s="264" t="s">
        <v>8023</v>
      </c>
      <c r="E416" s="265" t="s">
        <v>7215</v>
      </c>
      <c r="F416" s="268" t="s">
        <v>8024</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7929</v>
      </c>
      <c r="B417" s="260" t="s">
        <v>8011</v>
      </c>
      <c r="C417" s="261" t="s">
        <v>8025</v>
      </c>
      <c r="D417" s="264" t="s">
        <v>8026</v>
      </c>
      <c r="E417" s="265" t="s">
        <v>7215</v>
      </c>
      <c r="F417" s="268" t="s">
        <v>8024</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7929</v>
      </c>
      <c r="B418" s="260" t="s">
        <v>8011</v>
      </c>
      <c r="C418" s="261" t="s">
        <v>8027</v>
      </c>
      <c r="D418" s="264" t="s">
        <v>8028</v>
      </c>
      <c r="E418" s="265" t="s">
        <v>7465</v>
      </c>
      <c r="F418" s="268" t="s">
        <v>8024</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7929</v>
      </c>
      <c r="B419" s="260" t="s">
        <v>8011</v>
      </c>
      <c r="C419" s="261" t="s">
        <v>8029</v>
      </c>
      <c r="D419" s="264" t="s">
        <v>8030</v>
      </c>
      <c r="E419" s="265" t="s">
        <v>7215</v>
      </c>
      <c r="F419" s="268" t="s">
        <v>8024</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7929</v>
      </c>
      <c r="B420" s="260" t="s">
        <v>8011</v>
      </c>
      <c r="C420" s="261" t="s">
        <v>8031</v>
      </c>
      <c r="D420" s="264" t="s">
        <v>8032</v>
      </c>
      <c r="E420" s="265" t="s">
        <v>7465</v>
      </c>
      <c r="F420" s="268" t="s">
        <v>8024</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7929</v>
      </c>
      <c r="B421" s="260" t="s">
        <v>8011</v>
      </c>
      <c r="C421" s="261" t="s">
        <v>8033</v>
      </c>
      <c r="D421" s="264" t="s">
        <v>8034</v>
      </c>
      <c r="E421" s="265" t="s">
        <v>7465</v>
      </c>
      <c r="F421" s="268" t="s">
        <v>8024</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7929</v>
      </c>
      <c r="B422" s="260" t="s">
        <v>8011</v>
      </c>
      <c r="C422" s="261" t="s">
        <v>8035</v>
      </c>
      <c r="D422" s="264" t="s">
        <v>8036</v>
      </c>
      <c r="E422" s="265" t="s">
        <v>7215</v>
      </c>
      <c r="F422" s="268" t="s">
        <v>8024</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7929</v>
      </c>
      <c r="B423" s="260" t="s">
        <v>8011</v>
      </c>
      <c r="C423" s="261" t="s">
        <v>8037</v>
      </c>
      <c r="D423" s="264" t="s">
        <v>8038</v>
      </c>
      <c r="E423" s="265" t="s">
        <v>7215</v>
      </c>
      <c r="F423" s="268" t="s">
        <v>8024</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8039</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8039</v>
      </c>
      <c r="B425" s="259" t="s">
        <v>8040</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8039</v>
      </c>
      <c r="B426" s="260" t="s">
        <v>8040</v>
      </c>
      <c r="C426" s="261" t="s">
        <v>8041</v>
      </c>
      <c r="D426" s="264" t="s">
        <v>8042</v>
      </c>
      <c r="E426" s="265" t="s">
        <v>7186</v>
      </c>
      <c r="F426" s="268" t="s">
        <v>8003</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8039</v>
      </c>
      <c r="B427" s="260" t="s">
        <v>8040</v>
      </c>
      <c r="C427" s="261" t="s">
        <v>8043</v>
      </c>
      <c r="D427" s="264" t="s">
        <v>8044</v>
      </c>
      <c r="E427" s="265" t="s">
        <v>7186</v>
      </c>
      <c r="F427" s="268" t="s">
        <v>8003</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8039</v>
      </c>
      <c r="B428" s="260" t="s">
        <v>8040</v>
      </c>
      <c r="C428" s="261" t="s">
        <v>8045</v>
      </c>
      <c r="D428" s="264" t="s">
        <v>8046</v>
      </c>
      <c r="E428" s="265" t="s">
        <v>7465</v>
      </c>
      <c r="F428" s="268" t="s">
        <v>8003</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8039</v>
      </c>
      <c r="B429" s="260" t="s">
        <v>8040</v>
      </c>
      <c r="C429" s="261" t="s">
        <v>8047</v>
      </c>
      <c r="D429" s="264" t="s">
        <v>8048</v>
      </c>
      <c r="E429" s="265" t="s">
        <v>7215</v>
      </c>
      <c r="F429" s="268" t="s">
        <v>8003</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8039</v>
      </c>
      <c r="B430" s="260" t="s">
        <v>8040</v>
      </c>
      <c r="C430" s="261" t="s">
        <v>8049</v>
      </c>
      <c r="D430" s="264" t="s">
        <v>8050</v>
      </c>
      <c r="E430" s="265" t="s">
        <v>7215</v>
      </c>
      <c r="F430" s="268" t="s">
        <v>8003</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8039</v>
      </c>
      <c r="B431" s="260" t="s">
        <v>8040</v>
      </c>
      <c r="C431" s="261" t="s">
        <v>8051</v>
      </c>
      <c r="D431" s="264" t="s">
        <v>8052</v>
      </c>
      <c r="E431" s="265" t="s">
        <v>7465</v>
      </c>
      <c r="F431" s="268" t="s">
        <v>8003</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8039</v>
      </c>
      <c r="B432" s="260" t="s">
        <v>8040</v>
      </c>
      <c r="C432" s="261" t="s">
        <v>8053</v>
      </c>
      <c r="D432" s="264" t="s">
        <v>8054</v>
      </c>
      <c r="E432" s="265" t="s">
        <v>7465</v>
      </c>
      <c r="F432" s="268" t="s">
        <v>8003</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8039</v>
      </c>
      <c r="B433" s="260" t="s">
        <v>8040</v>
      </c>
      <c r="C433" s="261" t="s">
        <v>8055</v>
      </c>
      <c r="D433" s="264" t="s">
        <v>8056</v>
      </c>
      <c r="E433" s="265" t="s">
        <v>7282</v>
      </c>
      <c r="F433" s="268" t="s">
        <v>8003</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8039</v>
      </c>
      <c r="B434" s="260" t="s">
        <v>8040</v>
      </c>
      <c r="C434" s="261" t="s">
        <v>8057</v>
      </c>
      <c r="D434" s="264" t="s">
        <v>8058</v>
      </c>
      <c r="E434" s="265" t="s">
        <v>7282</v>
      </c>
      <c r="F434" s="268" t="s">
        <v>8003</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8039</v>
      </c>
      <c r="B435" s="260" t="s">
        <v>8040</v>
      </c>
      <c r="C435" s="261" t="s">
        <v>8059</v>
      </c>
      <c r="D435" s="264" t="s">
        <v>8060</v>
      </c>
      <c r="E435" s="265" t="s">
        <v>7215</v>
      </c>
      <c r="F435" s="268" t="s">
        <v>8003</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8039</v>
      </c>
      <c r="B436" s="260" t="s">
        <v>8040</v>
      </c>
      <c r="C436" s="261" t="s">
        <v>8061</v>
      </c>
      <c r="D436" s="264" t="s">
        <v>8062</v>
      </c>
      <c r="E436" s="265" t="s">
        <v>7282</v>
      </c>
      <c r="F436" s="268" t="s">
        <v>8003</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8039</v>
      </c>
      <c r="B437" s="260" t="s">
        <v>8040</v>
      </c>
      <c r="C437" s="261" t="s">
        <v>8063</v>
      </c>
      <c r="D437" s="264" t="s">
        <v>8064</v>
      </c>
      <c r="E437" s="265" t="s">
        <v>7215</v>
      </c>
      <c r="F437" s="268" t="s">
        <v>8003</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8039</v>
      </c>
      <c r="B438" s="259" t="s">
        <v>8065</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8039</v>
      </c>
      <c r="B439" s="260" t="s">
        <v>8065</v>
      </c>
      <c r="C439" s="261" t="s">
        <v>8066</v>
      </c>
      <c r="D439" s="264" t="s">
        <v>8067</v>
      </c>
      <c r="E439" s="265" t="s">
        <v>7186</v>
      </c>
      <c r="F439" s="268" t="s">
        <v>8068</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8039</v>
      </c>
      <c r="B440" s="260" t="s">
        <v>8065</v>
      </c>
      <c r="C440" s="261" t="s">
        <v>8069</v>
      </c>
      <c r="D440" s="264" t="s">
        <v>8070</v>
      </c>
      <c r="E440" s="265" t="s">
        <v>7186</v>
      </c>
      <c r="F440" s="268" t="s">
        <v>8068</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8039</v>
      </c>
      <c r="B441" s="260" t="s">
        <v>8065</v>
      </c>
      <c r="C441" s="261" t="s">
        <v>8071</v>
      </c>
      <c r="D441" s="264" t="s">
        <v>8072</v>
      </c>
      <c r="E441" s="265" t="s">
        <v>7186</v>
      </c>
      <c r="F441" s="268" t="s">
        <v>8068</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8039</v>
      </c>
      <c r="B442" s="260" t="s">
        <v>8065</v>
      </c>
      <c r="C442" s="261" t="s">
        <v>8073</v>
      </c>
      <c r="D442" s="264" t="s">
        <v>8074</v>
      </c>
      <c r="E442" s="265" t="s">
        <v>7186</v>
      </c>
      <c r="F442" s="268" t="s">
        <v>8068</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8039</v>
      </c>
      <c r="B443" s="260" t="s">
        <v>8065</v>
      </c>
      <c r="C443" s="261" t="s">
        <v>8075</v>
      </c>
      <c r="D443" s="264" t="s">
        <v>8076</v>
      </c>
      <c r="E443" s="265" t="s">
        <v>7215</v>
      </c>
      <c r="F443" s="268" t="s">
        <v>8068</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8039</v>
      </c>
      <c r="B444" s="260" t="s">
        <v>8065</v>
      </c>
      <c r="C444" s="261" t="s">
        <v>8077</v>
      </c>
      <c r="D444" s="264" t="s">
        <v>8078</v>
      </c>
      <c r="E444" s="265" t="s">
        <v>7215</v>
      </c>
      <c r="F444" s="268" t="s">
        <v>8068</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8039</v>
      </c>
      <c r="B445" s="260" t="s">
        <v>8065</v>
      </c>
      <c r="C445" s="261" t="s">
        <v>8079</v>
      </c>
      <c r="D445" s="264" t="s">
        <v>8080</v>
      </c>
      <c r="E445" s="265" t="s">
        <v>7215</v>
      </c>
      <c r="F445" s="268" t="s">
        <v>8068</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8039</v>
      </c>
      <c r="B446" s="260" t="s">
        <v>8065</v>
      </c>
      <c r="C446" s="261" t="s">
        <v>8081</v>
      </c>
      <c r="D446" s="264" t="s">
        <v>8082</v>
      </c>
      <c r="E446" s="265" t="s">
        <v>7330</v>
      </c>
      <c r="F446" s="268" t="s">
        <v>8068</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8039</v>
      </c>
      <c r="B447" s="260" t="s">
        <v>8065</v>
      </c>
      <c r="C447" s="261" t="s">
        <v>8083</v>
      </c>
      <c r="D447" s="264" t="s">
        <v>8084</v>
      </c>
      <c r="E447" s="265" t="s">
        <v>7215</v>
      </c>
      <c r="F447" s="268" t="s">
        <v>8068</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8039</v>
      </c>
      <c r="B448" s="260" t="s">
        <v>8065</v>
      </c>
      <c r="C448" s="261" t="s">
        <v>8085</v>
      </c>
      <c r="D448" s="264" t="s">
        <v>8086</v>
      </c>
      <c r="E448" s="265" t="s">
        <v>7330</v>
      </c>
      <c r="F448" s="268" t="s">
        <v>8068</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8039</v>
      </c>
      <c r="B449" s="260" t="s">
        <v>8065</v>
      </c>
      <c r="C449" s="261" t="s">
        <v>8087</v>
      </c>
      <c r="D449" s="264" t="s">
        <v>8088</v>
      </c>
      <c r="E449" s="265" t="s">
        <v>7330</v>
      </c>
      <c r="F449" s="268" t="s">
        <v>8068</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8089</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8089</v>
      </c>
      <c r="B451" s="259" t="s">
        <v>8090</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8089</v>
      </c>
      <c r="B452" s="260" t="s">
        <v>8090</v>
      </c>
      <c r="C452" s="261" t="s">
        <v>8091</v>
      </c>
      <c r="D452" s="264" t="s">
        <v>8092</v>
      </c>
      <c r="E452" s="265" t="s">
        <v>7186</v>
      </c>
      <c r="F452" s="268" t="s">
        <v>8093</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8089</v>
      </c>
      <c r="B453" s="260" t="s">
        <v>8090</v>
      </c>
      <c r="C453" s="261" t="s">
        <v>8094</v>
      </c>
      <c r="D453" s="264" t="s">
        <v>8095</v>
      </c>
      <c r="E453" s="265" t="s">
        <v>7186</v>
      </c>
      <c r="F453" s="268" t="s">
        <v>8093</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8089</v>
      </c>
      <c r="B454" s="260" t="s">
        <v>8090</v>
      </c>
      <c r="C454" s="261" t="s">
        <v>8096</v>
      </c>
      <c r="D454" s="264" t="s">
        <v>8097</v>
      </c>
      <c r="E454" s="265" t="s">
        <v>7186</v>
      </c>
      <c r="F454" s="268" t="s">
        <v>8093</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8089</v>
      </c>
      <c r="B455" s="260" t="s">
        <v>8090</v>
      </c>
      <c r="C455" s="261" t="s">
        <v>8098</v>
      </c>
      <c r="D455" s="264" t="s">
        <v>8099</v>
      </c>
      <c r="E455" s="265" t="s">
        <v>7186</v>
      </c>
      <c r="F455" s="268" t="s">
        <v>8093</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8089</v>
      </c>
      <c r="B456" s="260" t="s">
        <v>8090</v>
      </c>
      <c r="C456" s="261" t="s">
        <v>8100</v>
      </c>
      <c r="D456" s="264" t="s">
        <v>8101</v>
      </c>
      <c r="E456" s="265" t="s">
        <v>7186</v>
      </c>
      <c r="F456" s="268" t="s">
        <v>8093</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8089</v>
      </c>
      <c r="B457" s="260" t="s">
        <v>8090</v>
      </c>
      <c r="C457" s="261" t="s">
        <v>8102</v>
      </c>
      <c r="D457" s="264" t="s">
        <v>8103</v>
      </c>
      <c r="E457" s="265" t="s">
        <v>7215</v>
      </c>
      <c r="F457" s="268" t="s">
        <v>8093</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8089</v>
      </c>
      <c r="B458" s="260" t="s">
        <v>8090</v>
      </c>
      <c r="C458" s="261" t="s">
        <v>8104</v>
      </c>
      <c r="D458" s="264" t="s">
        <v>8105</v>
      </c>
      <c r="E458" s="265" t="s">
        <v>7215</v>
      </c>
      <c r="F458" s="268" t="s">
        <v>8093</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8089</v>
      </c>
      <c r="B459" s="260" t="s">
        <v>8090</v>
      </c>
      <c r="C459" s="261" t="s">
        <v>8106</v>
      </c>
      <c r="D459" s="264" t="s">
        <v>8107</v>
      </c>
      <c r="E459" s="265" t="s">
        <v>7215</v>
      </c>
      <c r="F459" s="268" t="s">
        <v>8093</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8089</v>
      </c>
      <c r="B460" s="260" t="s">
        <v>8090</v>
      </c>
      <c r="C460" s="261" t="s">
        <v>8108</v>
      </c>
      <c r="D460" s="264" t="s">
        <v>8109</v>
      </c>
      <c r="E460" s="265" t="s">
        <v>7215</v>
      </c>
      <c r="F460" s="268" t="s">
        <v>8093</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8089</v>
      </c>
      <c r="B461" s="260" t="s">
        <v>8090</v>
      </c>
      <c r="C461" s="261" t="s">
        <v>8110</v>
      </c>
      <c r="D461" s="264" t="s">
        <v>8111</v>
      </c>
      <c r="E461" s="265" t="s">
        <v>7215</v>
      </c>
      <c r="F461" s="268" t="s">
        <v>8093</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8089</v>
      </c>
      <c r="B462" s="260" t="s">
        <v>8090</v>
      </c>
      <c r="C462" s="261" t="s">
        <v>8112</v>
      </c>
      <c r="D462" s="264" t="s">
        <v>8113</v>
      </c>
      <c r="E462" s="265" t="s">
        <v>7215</v>
      </c>
      <c r="F462" s="268" t="s">
        <v>8093</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8089</v>
      </c>
      <c r="B463" s="260" t="s">
        <v>8090</v>
      </c>
      <c r="C463" s="261" t="s">
        <v>8114</v>
      </c>
      <c r="D463" s="264" t="s">
        <v>8115</v>
      </c>
      <c r="E463" s="265" t="s">
        <v>7215</v>
      </c>
      <c r="F463" s="268" t="s">
        <v>8093</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8089</v>
      </c>
      <c r="B464" s="260" t="s">
        <v>8090</v>
      </c>
      <c r="C464" s="261" t="s">
        <v>8116</v>
      </c>
      <c r="D464" s="264" t="s">
        <v>8117</v>
      </c>
      <c r="E464" s="265" t="s">
        <v>7215</v>
      </c>
      <c r="F464" s="268" t="s">
        <v>8093</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8089</v>
      </c>
      <c r="B465" s="260" t="s">
        <v>8090</v>
      </c>
      <c r="C465" s="261" t="s">
        <v>8118</v>
      </c>
      <c r="D465" s="264" t="s">
        <v>8119</v>
      </c>
      <c r="E465" s="265" t="s">
        <v>7215</v>
      </c>
      <c r="F465" s="268" t="s">
        <v>8093</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8089</v>
      </c>
      <c r="B466" s="259" t="s">
        <v>8120</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8089</v>
      </c>
      <c r="B467" s="260" t="s">
        <v>8120</v>
      </c>
      <c r="C467" s="261" t="s">
        <v>8121</v>
      </c>
      <c r="D467" s="264" t="s">
        <v>8122</v>
      </c>
      <c r="E467" s="265" t="s">
        <v>7186</v>
      </c>
      <c r="F467" s="268" t="s">
        <v>7325</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8089</v>
      </c>
      <c r="B468" s="260" t="s">
        <v>8120</v>
      </c>
      <c r="C468" s="261" t="s">
        <v>8123</v>
      </c>
      <c r="D468" s="264" t="s">
        <v>8124</v>
      </c>
      <c r="E468" s="265" t="s">
        <v>7186</v>
      </c>
      <c r="F468" s="268" t="s">
        <v>7325</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8089</v>
      </c>
      <c r="B469" s="260" t="s">
        <v>8120</v>
      </c>
      <c r="C469" s="261" t="s">
        <v>8125</v>
      </c>
      <c r="D469" s="264" t="s">
        <v>8126</v>
      </c>
      <c r="E469" s="265" t="s">
        <v>7186</v>
      </c>
      <c r="F469" s="268" t="s">
        <v>7325</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8089</v>
      </c>
      <c r="B470" s="260" t="s">
        <v>8120</v>
      </c>
      <c r="C470" s="261" t="s">
        <v>8127</v>
      </c>
      <c r="D470" s="264" t="s">
        <v>8128</v>
      </c>
      <c r="E470" s="265" t="s">
        <v>7282</v>
      </c>
      <c r="F470" s="268" t="s">
        <v>7694</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8089</v>
      </c>
      <c r="B471" s="260" t="s">
        <v>8120</v>
      </c>
      <c r="C471" s="261" t="s">
        <v>8129</v>
      </c>
      <c r="D471" s="264" t="s">
        <v>8130</v>
      </c>
      <c r="E471" s="265" t="s">
        <v>7282</v>
      </c>
      <c r="F471" s="268" t="s">
        <v>7694</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8089</v>
      </c>
      <c r="B472" s="260" t="s">
        <v>8120</v>
      </c>
      <c r="C472" s="261" t="s">
        <v>8131</v>
      </c>
      <c r="D472" s="264" t="s">
        <v>8132</v>
      </c>
      <c r="E472" s="265" t="s">
        <v>7186</v>
      </c>
      <c r="F472" s="268" t="s">
        <v>7694</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8089</v>
      </c>
      <c r="B473" s="260" t="s">
        <v>8120</v>
      </c>
      <c r="C473" s="261" t="s">
        <v>8133</v>
      </c>
      <c r="D473" s="264" t="s">
        <v>8134</v>
      </c>
      <c r="E473" s="265" t="s">
        <v>7186</v>
      </c>
      <c r="F473" s="268" t="s">
        <v>7633</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8089</v>
      </c>
      <c r="B474" s="260" t="s">
        <v>8120</v>
      </c>
      <c r="C474" s="261" t="s">
        <v>8135</v>
      </c>
      <c r="D474" s="264" t="s">
        <v>8136</v>
      </c>
      <c r="E474" s="265" t="s">
        <v>7215</v>
      </c>
      <c r="F474" s="268" t="s">
        <v>7633</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8089</v>
      </c>
      <c r="B475" s="260" t="s">
        <v>8120</v>
      </c>
      <c r="C475" s="261" t="s">
        <v>8137</v>
      </c>
      <c r="D475" s="264" t="s">
        <v>8138</v>
      </c>
      <c r="E475" s="265" t="s">
        <v>7215</v>
      </c>
      <c r="F475" s="268" t="s">
        <v>7633</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8089</v>
      </c>
      <c r="B476" s="260" t="s">
        <v>8120</v>
      </c>
      <c r="C476" s="261" t="s">
        <v>8139</v>
      </c>
      <c r="D476" s="264" t="s">
        <v>8140</v>
      </c>
      <c r="E476" s="265" t="s">
        <v>7215</v>
      </c>
      <c r="F476" s="268" t="s">
        <v>7633</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8089</v>
      </c>
      <c r="B477" s="260" t="s">
        <v>8120</v>
      </c>
      <c r="C477" s="261" t="s">
        <v>8141</v>
      </c>
      <c r="D477" s="264" t="s">
        <v>8142</v>
      </c>
      <c r="E477" s="265" t="s">
        <v>7215</v>
      </c>
      <c r="F477" s="268" t="s">
        <v>7633</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8089</v>
      </c>
      <c r="B478" s="260" t="s">
        <v>8120</v>
      </c>
      <c r="C478" s="261" t="s">
        <v>8143</v>
      </c>
      <c r="D478" s="264" t="s">
        <v>8144</v>
      </c>
      <c r="E478" s="265" t="s">
        <v>7215</v>
      </c>
      <c r="F478" s="268" t="s">
        <v>7694</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8089</v>
      </c>
      <c r="B479" s="260" t="s">
        <v>8120</v>
      </c>
      <c r="C479" s="261" t="s">
        <v>8145</v>
      </c>
      <c r="D479" s="264" t="s">
        <v>8146</v>
      </c>
      <c r="E479" s="265" t="s">
        <v>7330</v>
      </c>
      <c r="F479" s="268" t="s">
        <v>7694</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8089</v>
      </c>
      <c r="B480" s="260" t="s">
        <v>8120</v>
      </c>
      <c r="C480" s="261" t="s">
        <v>8147</v>
      </c>
      <c r="D480" s="264" t="s">
        <v>8148</v>
      </c>
      <c r="E480" s="265" t="s">
        <v>7330</v>
      </c>
      <c r="F480" s="268" t="s">
        <v>7694</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8089</v>
      </c>
      <c r="B481" s="273" t="s">
        <v>8120</v>
      </c>
      <c r="C481" s="274" t="s">
        <v>8149</v>
      </c>
      <c r="D481" s="275" t="s">
        <v>8150</v>
      </c>
      <c r="E481" s="276" t="s">
        <v>7330</v>
      </c>
      <c r="F481" s="277" t="s">
        <v>7325</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2437</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IFERROR(INDEX('Recommendations'!$H$2:$H$492, MATCH(H2,'Recommendations'!$A$2:$A$492,0))="Implemented", FALSE))</xm:f>
            <x14:dxf>
              <font>
                <color rgb="FF000000"/>
              </font>
              <fill>
                <patternFill>
                  <bgColor rgb="FF3C7D22"/>
                </patternFill>
              </fill>
            </x14:dxf>
          </x14:cfRule>
          <x14:cfRule type="expression" priority="2" id="{00000000-000E-0000-0B00-000002000000}">
            <xm:f>AND(H2&lt;&gt;"", IFERROR(INDEX('Recommendations'!$H$2:$H$492, MATCH(H2,'Recommendations'!$A$2:$A$492,0))="Compensated", FALSE))</xm:f>
            <x14:dxf>
              <font>
                <color rgb="FF000000"/>
              </font>
              <fill>
                <patternFill>
                  <bgColor rgb="FFC6E0B4"/>
                </patternFill>
              </fill>
            </x14:dxf>
          </x14:cfRule>
          <x14:cfRule type="expression" priority="3" id="{00000000-000E-0000-0B00-000003000000}">
            <xm:f>AND(H2&lt;&gt;"", IFERROR(INDEX('Recommendations'!$H$2:$H$492, MATCH(H2,'Recommendations'!$A$2:$A$492,0))="Testing", FALSE))</xm:f>
            <x14:dxf>
              <font>
                <color rgb="FF000000"/>
              </font>
              <fill>
                <patternFill>
                  <bgColor rgb="FFFFC000"/>
                </patternFill>
              </fill>
            </x14:dxf>
          </x14:cfRule>
          <x14:cfRule type="expression" priority="4" id="{00000000-000E-0000-0B00-000004000000}">
            <xm:f>AND(H2&lt;&gt;"", IFERROR(INDEX('Recommendations'!$H$2:$H$492, MATCH(H2,'Recommendations'!$A$2:$A$492,0))="Failed", FALSE))</xm:f>
            <x14:dxf>
              <font>
                <color rgb="FF000000"/>
              </font>
              <fill>
                <patternFill>
                  <bgColor rgb="FFD82891"/>
                </patternFill>
              </fill>
            </x14:dxf>
          </x14:cfRule>
          <x14:cfRule type="expression" priority="5" id="{00000000-000E-0000-0B00-000005000000}">
            <xm:f>AND(H2&lt;&gt;"", IFERROR(INDEX('Recommendations'!$H$2:$H$492, MATCH(H2,'Recommendations'!$A$2:$A$492,0))="Risk Accepted", FALSE))</xm:f>
            <x14:dxf>
              <font>
                <color rgb="FF000000"/>
              </font>
              <fill>
                <patternFill>
                  <bgColor rgb="FFD9D9D9"/>
                </patternFill>
              </fill>
            </x14:dxf>
          </x14:cfRule>
          <x14:cfRule type="expression" priority="6" id="{00000000-000E-0000-0B00-000006000000}">
            <xm:f>AND(H2&lt;&gt;"", IFERROR(INDEX('Recommendations'!$H$2:$H$492, MATCH(H2,'Recommendations'!$A$2:$A$492,0))="N/A",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2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2530</v>
      </c>
      <c r="C2" s="293"/>
      <c r="D2" s="293"/>
      <c r="E2" s="293"/>
      <c r="F2" s="293"/>
      <c r="G2" s="293"/>
      <c r="H2" s="293"/>
      <c r="I2" s="293"/>
    </row>
    <row r="4" spans="2:15" ht="18.5" x14ac:dyDescent="0.45">
      <c r="B4" s="42" t="s">
        <v>2531</v>
      </c>
    </row>
    <row r="5" spans="2:15" x14ac:dyDescent="0.35">
      <c r="B5" s="44" t="s">
        <v>21</v>
      </c>
      <c r="C5" s="44" t="s">
        <v>2532</v>
      </c>
      <c r="D5" s="44" t="s">
        <v>2533</v>
      </c>
      <c r="F5" s="294" t="s">
        <v>2534</v>
      </c>
      <c r="G5" s="294"/>
      <c r="H5" s="294"/>
      <c r="I5" s="295" t="s">
        <v>2535</v>
      </c>
      <c r="J5" s="295"/>
      <c r="K5" s="295"/>
      <c r="L5" s="295"/>
      <c r="M5" s="295"/>
      <c r="N5" s="295"/>
      <c r="O5" s="295"/>
    </row>
    <row r="6" spans="2:15" x14ac:dyDescent="0.35">
      <c r="B6" s="50" t="s">
        <v>2536</v>
      </c>
      <c r="C6" s="51">
        <v>491</v>
      </c>
      <c r="D6" s="52" t="s">
        <v>21</v>
      </c>
      <c r="F6" s="294" t="s">
        <v>2537</v>
      </c>
      <c r="G6" s="294"/>
      <c r="H6" s="294"/>
      <c r="I6" s="296" t="s">
        <v>2538</v>
      </c>
      <c r="J6" s="296"/>
      <c r="K6" s="296"/>
      <c r="L6" s="296"/>
      <c r="M6" s="296"/>
      <c r="N6" s="296"/>
      <c r="O6" s="296"/>
    </row>
    <row r="7" spans="2:15" x14ac:dyDescent="0.35">
      <c r="B7" s="53" t="s">
        <v>2539</v>
      </c>
      <c r="C7" s="54">
        <f>C6-C8-C9</f>
        <v>491</v>
      </c>
      <c r="D7" s="55">
        <f>IF(C6&gt;0,C7/C6,0)</f>
        <v>1</v>
      </c>
      <c r="F7" s="294" t="s">
        <v>2540</v>
      </c>
      <c r="G7" s="294"/>
      <c r="H7" s="294"/>
      <c r="I7" s="296" t="s">
        <v>2538</v>
      </c>
      <c r="J7" s="296"/>
      <c r="K7" s="296"/>
      <c r="L7" s="296"/>
      <c r="M7" s="296"/>
      <c r="N7" s="296"/>
      <c r="O7" s="296"/>
    </row>
    <row r="8" spans="2:15" x14ac:dyDescent="0.35">
      <c r="B8" s="46" t="s">
        <v>2541</v>
      </c>
      <c r="C8" s="47">
        <f>COUNTIF('Recommendations'!H:H,"Risk Accepted")</f>
        <v>0</v>
      </c>
      <c r="D8" s="48">
        <f>IF(C6&gt;0,C8/C6,0)</f>
        <v>0</v>
      </c>
      <c r="F8" s="294" t="s">
        <v>2542</v>
      </c>
      <c r="G8" s="294"/>
      <c r="H8" s="294"/>
      <c r="I8" s="296" t="s">
        <v>2538</v>
      </c>
      <c r="J8" s="296"/>
      <c r="K8" s="296"/>
      <c r="L8" s="296"/>
      <c r="M8" s="296"/>
      <c r="N8" s="296"/>
      <c r="O8" s="296"/>
    </row>
    <row r="9" spans="2:15" x14ac:dyDescent="0.35">
      <c r="B9" s="46" t="s">
        <v>2543</v>
      </c>
      <c r="C9" s="47">
        <f>COUNTIF('Recommendations'!H:H,"N/A")</f>
        <v>0</v>
      </c>
      <c r="D9" s="48">
        <f>IF(C6&gt;0,C9/C6,0)</f>
        <v>0</v>
      </c>
      <c r="F9" s="294" t="s">
        <v>2544</v>
      </c>
      <c r="G9" s="294"/>
      <c r="H9" s="294"/>
      <c r="I9" s="296" t="s">
        <v>2538</v>
      </c>
      <c r="J9" s="296"/>
      <c r="K9" s="296"/>
      <c r="L9" s="296"/>
      <c r="M9" s="296"/>
      <c r="N9" s="296"/>
      <c r="O9" s="296"/>
    </row>
    <row r="12" spans="2:15" ht="18.5" x14ac:dyDescent="0.45">
      <c r="B12" s="42" t="s">
        <v>2545</v>
      </c>
    </row>
    <row r="14" spans="2:15" x14ac:dyDescent="0.35">
      <c r="B14" s="56" t="s">
        <v>2546</v>
      </c>
    </row>
    <row r="15" spans="2:15" x14ac:dyDescent="0.35">
      <c r="B15" s="44" t="s">
        <v>21</v>
      </c>
      <c r="C15" s="44" t="s">
        <v>2547</v>
      </c>
      <c r="D15" s="44" t="s">
        <v>2548</v>
      </c>
      <c r="E15" s="44" t="s">
        <v>2549</v>
      </c>
      <c r="F15" s="44" t="s">
        <v>2550</v>
      </c>
    </row>
    <row r="16" spans="2:15" x14ac:dyDescent="0.35">
      <c r="B16" s="46" t="s">
        <v>2551</v>
      </c>
      <c r="C16" s="47">
        <f>COUNTIF('Recommendations'!M:M,"Resolved")</f>
        <v>0</v>
      </c>
      <c r="D16" s="47">
        <f>COUNTIF('Recommendations'!M:M,"Testing")</f>
        <v>0</v>
      </c>
      <c r="E16" s="47">
        <f>COUNTIF('Recommendations'!M:M,"Outstanding")</f>
        <v>491</v>
      </c>
      <c r="F16" s="47">
        <f>SUM(C16:E16)</f>
        <v>491</v>
      </c>
    </row>
    <row r="18" spans="2:6" x14ac:dyDescent="0.35">
      <c r="B18" s="56" t="s">
        <v>2552</v>
      </c>
    </row>
    <row r="19" spans="2:6" x14ac:dyDescent="0.35">
      <c r="B19" s="57" t="s">
        <v>21</v>
      </c>
      <c r="C19" s="57" t="s">
        <v>2547</v>
      </c>
      <c r="D19" s="57" t="s">
        <v>2548</v>
      </c>
      <c r="E19" s="57" t="s">
        <v>2549</v>
      </c>
      <c r="F19" s="57" t="s">
        <v>21</v>
      </c>
    </row>
    <row r="20" spans="2:6" x14ac:dyDescent="0.35">
      <c r="B20" s="46" t="s">
        <v>2551</v>
      </c>
      <c r="C20" s="48">
        <f>IF(F16&gt;0, C16/F16, 0)</f>
        <v>0</v>
      </c>
      <c r="D20" s="48">
        <f>IF(F16&gt;0, D16/F16, 0)</f>
        <v>0</v>
      </c>
      <c r="E20" s="48">
        <f>IF(F16&gt;0, E16/F16, 0)</f>
        <v>1</v>
      </c>
      <c r="F20" s="49" t="s">
        <v>21</v>
      </c>
    </row>
    <row r="25" spans="2:6" ht="18.5" x14ac:dyDescent="0.45">
      <c r="B25" s="42" t="s">
        <v>2553</v>
      </c>
    </row>
    <row r="27" spans="2:6" x14ac:dyDescent="0.35">
      <c r="B27" s="56" t="s">
        <v>2546</v>
      </c>
    </row>
    <row r="28" spans="2:6" x14ac:dyDescent="0.35">
      <c r="B28" s="44" t="s">
        <v>3</v>
      </c>
      <c r="C28" s="44" t="s">
        <v>2547</v>
      </c>
      <c r="D28" s="44" t="s">
        <v>2548</v>
      </c>
      <c r="E28" s="44" t="s">
        <v>2549</v>
      </c>
      <c r="F28" s="44" t="s">
        <v>2550</v>
      </c>
    </row>
    <row r="29" spans="2:6" x14ac:dyDescent="0.35">
      <c r="B29" s="46" t="s">
        <v>307</v>
      </c>
      <c r="C29" s="47">
        <f>COUNTIFS('Recommendations'!D:D,"ESXi",'Recommendations'!M:M,"=Resolved")</f>
        <v>0</v>
      </c>
      <c r="D29" s="47">
        <f>COUNTIFS('Recommendations'!D:D,"=ESXi",'Recommendations'!M:M,"=Testing")</f>
        <v>0</v>
      </c>
      <c r="E29" s="47">
        <f>COUNTIFS('Recommendations'!D:D,"=ESXi",'Recommendations'!M:M,"=Outstanding")</f>
        <v>75</v>
      </c>
      <c r="F29" s="47">
        <f t="shared" ref="F29:F40" si="0">SUM(C29:E29)</f>
        <v>75</v>
      </c>
    </row>
    <row r="30" spans="2:6" x14ac:dyDescent="0.35">
      <c r="B30" s="46" t="s">
        <v>1625</v>
      </c>
      <c r="C30" s="47">
        <f>COUNTIFS('Recommendations'!D:D,"VAMI",'Recommendations'!M:M,"=Resolved")</f>
        <v>0</v>
      </c>
      <c r="D30" s="47">
        <f>COUNTIFS('Recommendations'!D:D,"=VAMI",'Recommendations'!M:M,"=Testing")</f>
        <v>0</v>
      </c>
      <c r="E30" s="47">
        <f>COUNTIFS('Recommendations'!D:D,"=VAMI",'Recommendations'!M:M,"=Outstanding")</f>
        <v>28</v>
      </c>
      <c r="F30" s="47">
        <f t="shared" si="0"/>
        <v>28</v>
      </c>
    </row>
    <row r="31" spans="2:6" x14ac:dyDescent="0.35">
      <c r="B31" s="46" t="s">
        <v>17</v>
      </c>
      <c r="C31" s="47">
        <f>COUNTIFS('Recommendations'!D:D,"vCenter",'Recommendations'!M:M,"=Resolved")</f>
        <v>0</v>
      </c>
      <c r="D31" s="47">
        <f>COUNTIFS('Recommendations'!D:D,"=vCenter",'Recommendations'!M:M,"=Testing")</f>
        <v>0</v>
      </c>
      <c r="E31" s="47">
        <f>COUNTIFS('Recommendations'!D:D,"=vCenter",'Recommendations'!M:M,"=Outstanding")</f>
        <v>57</v>
      </c>
      <c r="F31" s="47">
        <f t="shared" si="0"/>
        <v>57</v>
      </c>
    </row>
    <row r="32" spans="2:6" x14ac:dyDescent="0.35">
      <c r="B32" s="46" t="s">
        <v>1766</v>
      </c>
      <c r="C32" s="47">
        <f>COUNTIFS('Recommendations'!D:D,"vCenter Appliance EAM",'Recommendations'!M:M,"=Resolved")</f>
        <v>0</v>
      </c>
      <c r="D32" s="47">
        <f>COUNTIFS('Recommendations'!D:D,"=vCenter Appliance EAM",'Recommendations'!M:M,"=Testing")</f>
        <v>0</v>
      </c>
      <c r="E32" s="47">
        <f>COUNTIFS('Recommendations'!D:D,"=vCenter Appliance EAM",'Recommendations'!M:M,"=Outstanding")</f>
        <v>33</v>
      </c>
      <c r="F32" s="47">
        <f t="shared" si="0"/>
        <v>33</v>
      </c>
    </row>
    <row r="33" spans="2:6" x14ac:dyDescent="0.35">
      <c r="B33" s="46" t="s">
        <v>1927</v>
      </c>
      <c r="C33" s="47">
        <f>COUNTIFS('Recommendations'!D:D,"vCenter Appliance Lookup Service",'Recommendations'!M:M,"=Resolved")</f>
        <v>0</v>
      </c>
      <c r="D33" s="47">
        <f>COUNTIFS('Recommendations'!D:D,"=vCenter Appliance Lookup Service",'Recommendations'!M:M,"=Testing")</f>
        <v>0</v>
      </c>
      <c r="E33" s="47">
        <f>COUNTIFS('Recommendations'!D:D,"=vCenter Appliance Lookup Service",'Recommendations'!M:M,"=Outstanding")</f>
        <v>31</v>
      </c>
      <c r="F33" s="47">
        <f t="shared" si="0"/>
        <v>31</v>
      </c>
    </row>
    <row r="34" spans="2:6" x14ac:dyDescent="0.35">
      <c r="B34" s="46" t="s">
        <v>1456</v>
      </c>
      <c r="C34" s="47">
        <f>COUNTIFS('Recommendations'!D:D,"vCenter Appliance Perfcharts",'Recommendations'!M:M,"=Resolved")</f>
        <v>0</v>
      </c>
      <c r="D34" s="47">
        <f>COUNTIFS('Recommendations'!D:D,"=vCenter Appliance Perfcharts",'Recommendations'!M:M,"=Testing")</f>
        <v>0</v>
      </c>
      <c r="E34" s="47">
        <f>COUNTIFS('Recommendations'!D:D,"=vCenter Appliance Perfcharts",'Recommendations'!M:M,"=Outstanding")</f>
        <v>34</v>
      </c>
      <c r="F34" s="47">
        <f t="shared" si="0"/>
        <v>34</v>
      </c>
    </row>
    <row r="35" spans="2:6" x14ac:dyDescent="0.35">
      <c r="B35" s="46" t="s">
        <v>818</v>
      </c>
      <c r="C35" s="47">
        <f>COUNTIFS('Recommendations'!D:D,"vCenter Appliance Photon OS",'Recommendations'!M:M,"=Resolved")</f>
        <v>0</v>
      </c>
      <c r="D35" s="47">
        <f>COUNTIFS('Recommendations'!D:D,"=vCenter Appliance Photon OS",'Recommendations'!M:M,"=Testing")</f>
        <v>0</v>
      </c>
      <c r="E35" s="47">
        <f>COUNTIFS('Recommendations'!D:D,"=vCenter Appliance Photon OS",'Recommendations'!M:M,"=Outstanding")</f>
        <v>113</v>
      </c>
      <c r="F35" s="47">
        <f t="shared" si="0"/>
        <v>113</v>
      </c>
    </row>
    <row r="36" spans="2:6" x14ac:dyDescent="0.35">
      <c r="B36" s="46" t="s">
        <v>1355</v>
      </c>
      <c r="C36" s="47">
        <f>COUNTIFS('Recommendations'!D:D,"vCenter Appliance PostgreSQL",'Recommendations'!M:M,"=Resolved")</f>
        <v>0</v>
      </c>
      <c r="D36" s="47">
        <f>COUNTIFS('Recommendations'!D:D,"=vCenter Appliance PostgreSQL",'Recommendations'!M:M,"=Testing")</f>
        <v>0</v>
      </c>
      <c r="E36" s="47">
        <f>COUNTIFS('Recommendations'!D:D,"=vCenter Appliance PostgreSQL",'Recommendations'!M:M,"=Outstanding")</f>
        <v>20</v>
      </c>
      <c r="F36" s="47">
        <f t="shared" si="0"/>
        <v>20</v>
      </c>
    </row>
    <row r="37" spans="2:6" x14ac:dyDescent="0.35">
      <c r="B37" s="46" t="s">
        <v>2079</v>
      </c>
      <c r="C37" s="47">
        <f>COUNTIFS('Recommendations'!D:D,"vCenter Appliance RhttpProxy",'Recommendations'!M:M,"=Resolved")</f>
        <v>0</v>
      </c>
      <c r="D37" s="47">
        <f>COUNTIFS('Recommendations'!D:D,"=vCenter Appliance RhttpProxy",'Recommendations'!M:M,"=Testing")</f>
        <v>0</v>
      </c>
      <c r="E37" s="47">
        <f>COUNTIFS('Recommendations'!D:D,"=vCenter Appliance RhttpProxy",'Recommendations'!M:M,"=Outstanding")</f>
        <v>8</v>
      </c>
      <c r="F37" s="47">
        <f t="shared" si="0"/>
        <v>8</v>
      </c>
    </row>
    <row r="38" spans="2:6" x14ac:dyDescent="0.35">
      <c r="B38" s="46" t="s">
        <v>2120</v>
      </c>
      <c r="C38" s="47">
        <f>COUNTIFS('Recommendations'!D:D,"vCenter Appliance STS",'Recommendations'!M:M,"=Resolved")</f>
        <v>0</v>
      </c>
      <c r="D38" s="47">
        <f>COUNTIFS('Recommendations'!D:D,"=vCenter Appliance STS",'Recommendations'!M:M,"=Testing")</f>
        <v>0</v>
      </c>
      <c r="E38" s="47">
        <f>COUNTIFS('Recommendations'!D:D,"=vCenter Appliance STS",'Recommendations'!M:M,"=Outstanding")</f>
        <v>31</v>
      </c>
      <c r="F38" s="47">
        <f t="shared" si="0"/>
        <v>31</v>
      </c>
    </row>
    <row r="39" spans="2:6" x14ac:dyDescent="0.35">
      <c r="B39" s="46" t="s">
        <v>2276</v>
      </c>
      <c r="C39" s="47">
        <f>COUNTIFS('Recommendations'!D:D,"vCenter Appliance UI",'Recommendations'!M:M,"=Resolved")</f>
        <v>0</v>
      </c>
      <c r="D39" s="47">
        <f>COUNTIFS('Recommendations'!D:D,"=vCenter Appliance UI",'Recommendations'!M:M,"=Testing")</f>
        <v>0</v>
      </c>
      <c r="E39" s="47">
        <f>COUNTIFS('Recommendations'!D:D,"=vCenter Appliance UI",'Recommendations'!M:M,"=Outstanding")</f>
        <v>33</v>
      </c>
      <c r="F39" s="47">
        <f t="shared" si="0"/>
        <v>33</v>
      </c>
    </row>
    <row r="40" spans="2:6" x14ac:dyDescent="0.35">
      <c r="B40" s="46" t="s">
        <v>682</v>
      </c>
      <c r="C40" s="47">
        <f>COUNTIFS('Recommendations'!D:D,"Virtual Machine",'Recommendations'!M:M,"=Resolved")</f>
        <v>0</v>
      </c>
      <c r="D40" s="47">
        <f>COUNTIFS('Recommendations'!D:D,"=Virtual Machine",'Recommendations'!M:M,"=Testing")</f>
        <v>0</v>
      </c>
      <c r="E40" s="47">
        <f>COUNTIFS('Recommendations'!D:D,"=Virtual Machine",'Recommendations'!M:M,"=Outstanding")</f>
        <v>28</v>
      </c>
      <c r="F40" s="47">
        <f t="shared" si="0"/>
        <v>28</v>
      </c>
    </row>
    <row r="42" spans="2:6" x14ac:dyDescent="0.35">
      <c r="B42" s="56" t="s">
        <v>2552</v>
      </c>
    </row>
    <row r="43" spans="2:6" x14ac:dyDescent="0.35">
      <c r="B43" s="57" t="s">
        <v>3</v>
      </c>
      <c r="C43" s="57" t="s">
        <v>2547</v>
      </c>
      <c r="D43" s="57" t="s">
        <v>2548</v>
      </c>
      <c r="E43" s="57" t="s">
        <v>2549</v>
      </c>
      <c r="F43" s="57" t="s">
        <v>21</v>
      </c>
    </row>
    <row r="44" spans="2:6" x14ac:dyDescent="0.35">
      <c r="B44" s="46" t="s">
        <v>307</v>
      </c>
      <c r="C44" s="48">
        <f t="shared" ref="C44:C55" si="1">IF(F29&gt;0, C29/F29, 0)</f>
        <v>0</v>
      </c>
      <c r="D44" s="48">
        <f t="shared" ref="D44:D55" si="2">IF(F29&gt;0, D29/F29, 0)</f>
        <v>0</v>
      </c>
      <c r="E44" s="48">
        <f t="shared" ref="E44:E55" si="3">IF(F29&gt;0, E29/F29, 0)</f>
        <v>1</v>
      </c>
      <c r="F44" s="49" t="s">
        <v>21</v>
      </c>
    </row>
    <row r="45" spans="2:6" x14ac:dyDescent="0.35">
      <c r="B45" s="46" t="s">
        <v>1625</v>
      </c>
      <c r="C45" s="48">
        <f t="shared" si="1"/>
        <v>0</v>
      </c>
      <c r="D45" s="48">
        <f t="shared" si="2"/>
        <v>0</v>
      </c>
      <c r="E45" s="48">
        <f t="shared" si="3"/>
        <v>1</v>
      </c>
      <c r="F45" s="49" t="s">
        <v>21</v>
      </c>
    </row>
    <row r="46" spans="2:6" x14ac:dyDescent="0.35">
      <c r="B46" s="46" t="s">
        <v>17</v>
      </c>
      <c r="C46" s="48">
        <f t="shared" si="1"/>
        <v>0</v>
      </c>
      <c r="D46" s="48">
        <f t="shared" si="2"/>
        <v>0</v>
      </c>
      <c r="E46" s="48">
        <f t="shared" si="3"/>
        <v>1</v>
      </c>
      <c r="F46" s="49" t="s">
        <v>21</v>
      </c>
    </row>
    <row r="47" spans="2:6" x14ac:dyDescent="0.35">
      <c r="B47" s="46" t="s">
        <v>1766</v>
      </c>
      <c r="C47" s="48">
        <f t="shared" si="1"/>
        <v>0</v>
      </c>
      <c r="D47" s="48">
        <f t="shared" si="2"/>
        <v>0</v>
      </c>
      <c r="E47" s="48">
        <f t="shared" si="3"/>
        <v>1</v>
      </c>
      <c r="F47" s="49" t="s">
        <v>21</v>
      </c>
    </row>
    <row r="48" spans="2:6" x14ac:dyDescent="0.35">
      <c r="B48" s="46" t="s">
        <v>1927</v>
      </c>
      <c r="C48" s="48">
        <f t="shared" si="1"/>
        <v>0</v>
      </c>
      <c r="D48" s="48">
        <f t="shared" si="2"/>
        <v>0</v>
      </c>
      <c r="E48" s="48">
        <f t="shared" si="3"/>
        <v>1</v>
      </c>
      <c r="F48" s="49" t="s">
        <v>21</v>
      </c>
    </row>
    <row r="49" spans="2:6" x14ac:dyDescent="0.35">
      <c r="B49" s="46" t="s">
        <v>1456</v>
      </c>
      <c r="C49" s="48">
        <f t="shared" si="1"/>
        <v>0</v>
      </c>
      <c r="D49" s="48">
        <f t="shared" si="2"/>
        <v>0</v>
      </c>
      <c r="E49" s="48">
        <f t="shared" si="3"/>
        <v>1</v>
      </c>
      <c r="F49" s="49" t="s">
        <v>21</v>
      </c>
    </row>
    <row r="50" spans="2:6" x14ac:dyDescent="0.35">
      <c r="B50" s="46" t="s">
        <v>818</v>
      </c>
      <c r="C50" s="48">
        <f t="shared" si="1"/>
        <v>0</v>
      </c>
      <c r="D50" s="48">
        <f t="shared" si="2"/>
        <v>0</v>
      </c>
      <c r="E50" s="48">
        <f t="shared" si="3"/>
        <v>1</v>
      </c>
      <c r="F50" s="49" t="s">
        <v>21</v>
      </c>
    </row>
    <row r="51" spans="2:6" x14ac:dyDescent="0.35">
      <c r="B51" s="46" t="s">
        <v>1355</v>
      </c>
      <c r="C51" s="48">
        <f t="shared" si="1"/>
        <v>0</v>
      </c>
      <c r="D51" s="48">
        <f t="shared" si="2"/>
        <v>0</v>
      </c>
      <c r="E51" s="48">
        <f t="shared" si="3"/>
        <v>1</v>
      </c>
      <c r="F51" s="49" t="s">
        <v>21</v>
      </c>
    </row>
    <row r="52" spans="2:6" x14ac:dyDescent="0.35">
      <c r="B52" s="46" t="s">
        <v>2079</v>
      </c>
      <c r="C52" s="48">
        <f t="shared" si="1"/>
        <v>0</v>
      </c>
      <c r="D52" s="48">
        <f t="shared" si="2"/>
        <v>0</v>
      </c>
      <c r="E52" s="48">
        <f t="shared" si="3"/>
        <v>1</v>
      </c>
      <c r="F52" s="49" t="s">
        <v>21</v>
      </c>
    </row>
    <row r="53" spans="2:6" x14ac:dyDescent="0.35">
      <c r="B53" s="46" t="s">
        <v>2120</v>
      </c>
      <c r="C53" s="48">
        <f t="shared" si="1"/>
        <v>0</v>
      </c>
      <c r="D53" s="48">
        <f t="shared" si="2"/>
        <v>0</v>
      </c>
      <c r="E53" s="48">
        <f t="shared" si="3"/>
        <v>1</v>
      </c>
      <c r="F53" s="49" t="s">
        <v>21</v>
      </c>
    </row>
    <row r="54" spans="2:6" x14ac:dyDescent="0.35">
      <c r="B54" s="46" t="s">
        <v>2276</v>
      </c>
      <c r="C54" s="48">
        <f t="shared" si="1"/>
        <v>0</v>
      </c>
      <c r="D54" s="48">
        <f t="shared" si="2"/>
        <v>0</v>
      </c>
      <c r="E54" s="48">
        <f t="shared" si="3"/>
        <v>1</v>
      </c>
      <c r="F54" s="49" t="s">
        <v>21</v>
      </c>
    </row>
    <row r="55" spans="2:6" x14ac:dyDescent="0.35">
      <c r="B55" s="46" t="s">
        <v>682</v>
      </c>
      <c r="C55" s="48">
        <f t="shared" si="1"/>
        <v>0</v>
      </c>
      <c r="D55" s="48">
        <f t="shared" si="2"/>
        <v>0</v>
      </c>
      <c r="E55" s="48">
        <f t="shared" si="3"/>
        <v>1</v>
      </c>
      <c r="F55" s="49" t="s">
        <v>21</v>
      </c>
    </row>
    <row r="60" spans="2:6" ht="18.5" x14ac:dyDescent="0.45">
      <c r="B60" s="42" t="s">
        <v>2554</v>
      </c>
    </row>
    <row r="62" spans="2:6" x14ac:dyDescent="0.35">
      <c r="B62" s="56" t="s">
        <v>2546</v>
      </c>
    </row>
    <row r="63" spans="2:6" x14ac:dyDescent="0.35">
      <c r="B63" s="44" t="s">
        <v>6</v>
      </c>
      <c r="C63" s="44" t="s">
        <v>2547</v>
      </c>
      <c r="D63" s="44" t="s">
        <v>2548</v>
      </c>
      <c r="E63" s="44" t="s">
        <v>2549</v>
      </c>
      <c r="F63" s="44" t="s">
        <v>2550</v>
      </c>
    </row>
    <row r="64" spans="2:6" x14ac:dyDescent="0.35">
      <c r="B64" s="46" t="s">
        <v>2555</v>
      </c>
      <c r="C64" s="47">
        <f>COUNTIFS('Recommendations'!G:G,"Phase1",'Recommendations'!M:M,"=Resolved")</f>
        <v>0</v>
      </c>
      <c r="D64" s="47">
        <f>COUNTIFS('Recommendations'!G:G,"=Phase1",'Recommendations'!M:M,"=Testing")</f>
        <v>0</v>
      </c>
      <c r="E64" s="47">
        <f>COUNTIFS('Recommendations'!G:G,"=Phase1",'Recommendations'!M:M,"=Outstanding")</f>
        <v>0</v>
      </c>
      <c r="F64" s="47">
        <f t="shared" ref="F64:F69" si="4">SUM(C64:E64)</f>
        <v>0</v>
      </c>
    </row>
    <row r="65" spans="2:6" x14ac:dyDescent="0.35">
      <c r="B65" s="46" t="s">
        <v>2556</v>
      </c>
      <c r="C65" s="47">
        <f>COUNTIFS('Recommendations'!G:G,"Phase2",'Recommendations'!M:M,"=Resolved")</f>
        <v>0</v>
      </c>
      <c r="D65" s="47">
        <f>COUNTIFS('Recommendations'!G:G,"=Phase2",'Recommendations'!M:M,"=Testing")</f>
        <v>0</v>
      </c>
      <c r="E65" s="47">
        <f>COUNTIFS('Recommendations'!G:G,"=Phase2",'Recommendations'!M:M,"=Outstanding")</f>
        <v>0</v>
      </c>
      <c r="F65" s="47">
        <f t="shared" si="4"/>
        <v>0</v>
      </c>
    </row>
    <row r="66" spans="2:6" x14ac:dyDescent="0.35">
      <c r="B66" s="46" t="s">
        <v>2557</v>
      </c>
      <c r="C66" s="47">
        <f>COUNTIFS('Recommendations'!G:G,"Phase3",'Recommendations'!M:M,"=Resolved")</f>
        <v>0</v>
      </c>
      <c r="D66" s="47">
        <f>COUNTIFS('Recommendations'!G:G,"=Phase3",'Recommendations'!M:M,"=Testing")</f>
        <v>0</v>
      </c>
      <c r="E66" s="47">
        <f>COUNTIFS('Recommendations'!G:G,"=Phase3",'Recommendations'!M:M,"=Outstanding")</f>
        <v>0</v>
      </c>
      <c r="F66" s="47">
        <f t="shared" si="4"/>
        <v>0</v>
      </c>
    </row>
    <row r="67" spans="2:6" x14ac:dyDescent="0.35">
      <c r="B67" s="46" t="s">
        <v>2558</v>
      </c>
      <c r="C67" s="47">
        <f>COUNTIFS('Recommendations'!G:G,"Phase4",'Recommendations'!M:M,"=Resolved")</f>
        <v>0</v>
      </c>
      <c r="D67" s="47">
        <f>COUNTIFS('Recommendations'!G:G,"=Phase4",'Recommendations'!M:M,"=Testing")</f>
        <v>0</v>
      </c>
      <c r="E67" s="47">
        <f>COUNTIFS('Recommendations'!G:G,"=Phase4",'Recommendations'!M:M,"=Outstanding")</f>
        <v>0</v>
      </c>
      <c r="F67" s="47">
        <f t="shared" si="4"/>
        <v>0</v>
      </c>
    </row>
    <row r="68" spans="2:6" x14ac:dyDescent="0.35">
      <c r="B68" s="46" t="s">
        <v>2559</v>
      </c>
      <c r="C68" s="47">
        <f>COUNTIFS('Recommendations'!G:G,"Phase5",'Recommendations'!M:M,"=Resolved")</f>
        <v>0</v>
      </c>
      <c r="D68" s="47">
        <f>COUNTIFS('Recommendations'!G:G,"=Phase5",'Recommendations'!M:M,"=Testing")</f>
        <v>0</v>
      </c>
      <c r="E68" s="47">
        <f>COUNTIFS('Recommendations'!G:G,"=Phase5",'Recommendations'!M:M,"=Outstanding")</f>
        <v>0</v>
      </c>
      <c r="F68" s="47">
        <f t="shared" si="4"/>
        <v>0</v>
      </c>
    </row>
    <row r="69" spans="2:6" x14ac:dyDescent="0.35">
      <c r="B69" s="46" t="s">
        <v>20</v>
      </c>
      <c r="C69" s="47">
        <f>COUNTIFS('Recommendations'!G:G,"Pending",'Recommendations'!M:M,"=Resolved")</f>
        <v>0</v>
      </c>
      <c r="D69" s="47">
        <f>COUNTIFS('Recommendations'!G:G,"=Pending",'Recommendations'!M:M,"=Testing")</f>
        <v>0</v>
      </c>
      <c r="E69" s="47">
        <f>COUNTIFS('Recommendations'!G:G,"=Pending",'Recommendations'!M:M,"=Outstanding")</f>
        <v>491</v>
      </c>
      <c r="F69" s="47">
        <f t="shared" si="4"/>
        <v>491</v>
      </c>
    </row>
    <row r="71" spans="2:6" x14ac:dyDescent="0.35">
      <c r="B71" s="56" t="s">
        <v>2552</v>
      </c>
    </row>
    <row r="72" spans="2:6" x14ac:dyDescent="0.35">
      <c r="B72" s="57" t="s">
        <v>6</v>
      </c>
      <c r="C72" s="57" t="s">
        <v>2547</v>
      </c>
      <c r="D72" s="57" t="s">
        <v>2548</v>
      </c>
      <c r="E72" s="57" t="s">
        <v>2549</v>
      </c>
      <c r="F72" s="57" t="s">
        <v>21</v>
      </c>
    </row>
    <row r="73" spans="2:6" x14ac:dyDescent="0.35">
      <c r="B73" s="46" t="s">
        <v>2555</v>
      </c>
      <c r="C73" s="48">
        <f t="shared" ref="C73:C78" si="5">IF(F64&gt;0, C64/F64, 0)</f>
        <v>0</v>
      </c>
      <c r="D73" s="48">
        <f t="shared" ref="D73:D78" si="6">IF(F64&gt;0, D64/F64, 0)</f>
        <v>0</v>
      </c>
      <c r="E73" s="48">
        <f t="shared" ref="E73:E78" si="7">IF(F64&gt;0, E64/F64, 0)</f>
        <v>0</v>
      </c>
      <c r="F73" s="49" t="s">
        <v>21</v>
      </c>
    </row>
    <row r="74" spans="2:6" x14ac:dyDescent="0.35">
      <c r="B74" s="46" t="s">
        <v>2556</v>
      </c>
      <c r="C74" s="48">
        <f t="shared" si="5"/>
        <v>0</v>
      </c>
      <c r="D74" s="48">
        <f t="shared" si="6"/>
        <v>0</v>
      </c>
      <c r="E74" s="48">
        <f t="shared" si="7"/>
        <v>0</v>
      </c>
      <c r="F74" s="49" t="s">
        <v>21</v>
      </c>
    </row>
    <row r="75" spans="2:6" x14ac:dyDescent="0.35">
      <c r="B75" s="46" t="s">
        <v>2557</v>
      </c>
      <c r="C75" s="48">
        <f t="shared" si="5"/>
        <v>0</v>
      </c>
      <c r="D75" s="48">
        <f t="shared" si="6"/>
        <v>0</v>
      </c>
      <c r="E75" s="48">
        <f t="shared" si="7"/>
        <v>0</v>
      </c>
      <c r="F75" s="49" t="s">
        <v>21</v>
      </c>
    </row>
    <row r="76" spans="2:6" x14ac:dyDescent="0.35">
      <c r="B76" s="46" t="s">
        <v>2558</v>
      </c>
      <c r="C76" s="48">
        <f t="shared" si="5"/>
        <v>0</v>
      </c>
      <c r="D76" s="48">
        <f t="shared" si="6"/>
        <v>0</v>
      </c>
      <c r="E76" s="48">
        <f t="shared" si="7"/>
        <v>0</v>
      </c>
      <c r="F76" s="49" t="s">
        <v>21</v>
      </c>
    </row>
    <row r="77" spans="2:6" x14ac:dyDescent="0.35">
      <c r="B77" s="46" t="s">
        <v>2559</v>
      </c>
      <c r="C77" s="48">
        <f t="shared" si="5"/>
        <v>0</v>
      </c>
      <c r="D77" s="48">
        <f t="shared" si="6"/>
        <v>0</v>
      </c>
      <c r="E77" s="48">
        <f t="shared" si="7"/>
        <v>0</v>
      </c>
      <c r="F77" s="49" t="s">
        <v>21</v>
      </c>
    </row>
    <row r="78" spans="2:6" x14ac:dyDescent="0.35">
      <c r="B78" s="46" t="s">
        <v>20</v>
      </c>
      <c r="C78" s="48">
        <f t="shared" si="5"/>
        <v>0</v>
      </c>
      <c r="D78" s="48">
        <f t="shared" si="6"/>
        <v>0</v>
      </c>
      <c r="E78" s="48">
        <f t="shared" si="7"/>
        <v>1</v>
      </c>
      <c r="F78" s="49" t="s">
        <v>21</v>
      </c>
    </row>
    <row r="83" spans="2:6" ht="18.5" x14ac:dyDescent="0.45">
      <c r="B83" s="42" t="s">
        <v>2560</v>
      </c>
    </row>
    <row r="85" spans="2:6" x14ac:dyDescent="0.35">
      <c r="B85" s="56" t="s">
        <v>2546</v>
      </c>
    </row>
    <row r="86" spans="2:6" x14ac:dyDescent="0.35">
      <c r="B86" s="44" t="s">
        <v>2</v>
      </c>
      <c r="C86" s="44" t="s">
        <v>2547</v>
      </c>
      <c r="D86" s="44" t="s">
        <v>2548</v>
      </c>
      <c r="E86" s="44" t="s">
        <v>2549</v>
      </c>
      <c r="F86" s="44" t="s">
        <v>2550</v>
      </c>
    </row>
    <row r="87" spans="2:6" x14ac:dyDescent="0.35">
      <c r="B87" s="46" t="s">
        <v>16</v>
      </c>
      <c r="C87" s="47">
        <f>COUNTIFS('Recommendations'!C:C,"CAT I (High)",'Recommendations'!M:M,"=Resolved")</f>
        <v>0</v>
      </c>
      <c r="D87" s="47">
        <f>COUNTIFS('Recommendations'!C:C,"=CAT I (High)",'Recommendations'!M:M,"=Testing")</f>
        <v>0</v>
      </c>
      <c r="E87" s="47">
        <f>COUNTIFS('Recommendations'!C:C,"=CAT I (High)",'Recommendations'!M:M,"=Outstanding")</f>
        <v>12</v>
      </c>
      <c r="F87" s="47">
        <f>SUM(C87:E87)</f>
        <v>12</v>
      </c>
    </row>
    <row r="88" spans="2:6" x14ac:dyDescent="0.35">
      <c r="B88" s="46" t="s">
        <v>27</v>
      </c>
      <c r="C88" s="47">
        <f>COUNTIFS('Recommendations'!C:C,"CAT II (Medium)",'Recommendations'!M:M,"=Resolved")</f>
        <v>0</v>
      </c>
      <c r="D88" s="47">
        <f>COUNTIFS('Recommendations'!C:C,"=CAT II (Medium)",'Recommendations'!M:M,"=Testing")</f>
        <v>0</v>
      </c>
      <c r="E88" s="47">
        <f>COUNTIFS('Recommendations'!C:C,"=CAT II (Medium)",'Recommendations'!M:M,"=Outstanding")</f>
        <v>459</v>
      </c>
      <c r="F88" s="47">
        <f>SUM(C88:E88)</f>
        <v>459</v>
      </c>
    </row>
    <row r="89" spans="2:6" x14ac:dyDescent="0.35">
      <c r="B89" s="46" t="s">
        <v>166</v>
      </c>
      <c r="C89" s="47">
        <f>COUNTIFS('Recommendations'!C:C,"CAT III (Low)",'Recommendations'!M:M,"=Resolved")</f>
        <v>0</v>
      </c>
      <c r="D89" s="47">
        <f>COUNTIFS('Recommendations'!C:C,"=CAT III (Low)",'Recommendations'!M:M,"=Testing")</f>
        <v>0</v>
      </c>
      <c r="E89" s="47">
        <f>COUNTIFS('Recommendations'!C:C,"=CAT III (Low)",'Recommendations'!M:M,"=Outstanding")</f>
        <v>20</v>
      </c>
      <c r="F89" s="47">
        <f>SUM(C89:E89)</f>
        <v>20</v>
      </c>
    </row>
    <row r="91" spans="2:6" x14ac:dyDescent="0.35">
      <c r="B91" s="56" t="s">
        <v>2552</v>
      </c>
    </row>
    <row r="92" spans="2:6" x14ac:dyDescent="0.35">
      <c r="B92" s="57" t="s">
        <v>2</v>
      </c>
      <c r="C92" s="57" t="s">
        <v>2547</v>
      </c>
      <c r="D92" s="57" t="s">
        <v>2548</v>
      </c>
      <c r="E92" s="57" t="s">
        <v>2549</v>
      </c>
      <c r="F92" s="57" t="s">
        <v>21</v>
      </c>
    </row>
    <row r="93" spans="2:6" x14ac:dyDescent="0.35">
      <c r="B93" s="46" t="s">
        <v>16</v>
      </c>
      <c r="C93" s="48">
        <f>IF(F87&gt;0, C87/F87, 0)</f>
        <v>0</v>
      </c>
      <c r="D93" s="48">
        <f>IF(F87&gt;0, D87/F87, 0)</f>
        <v>0</v>
      </c>
      <c r="E93" s="48">
        <f>IF(F87&gt;0, E87/F87, 0)</f>
        <v>1</v>
      </c>
      <c r="F93" s="49" t="s">
        <v>21</v>
      </c>
    </row>
    <row r="94" spans="2:6" x14ac:dyDescent="0.35">
      <c r="B94" s="46" t="s">
        <v>27</v>
      </c>
      <c r="C94" s="48">
        <f>IF(F88&gt;0, C88/F88, 0)</f>
        <v>0</v>
      </c>
      <c r="D94" s="48">
        <f>IF(F88&gt;0, D88/F88, 0)</f>
        <v>0</v>
      </c>
      <c r="E94" s="48">
        <f>IF(F88&gt;0, E88/F88, 0)</f>
        <v>1</v>
      </c>
      <c r="F94" s="49" t="s">
        <v>21</v>
      </c>
    </row>
    <row r="95" spans="2:6" x14ac:dyDescent="0.35">
      <c r="B95" s="46" t="s">
        <v>166</v>
      </c>
      <c r="C95" s="48">
        <f>IF(F89&gt;0, C89/F89, 0)</f>
        <v>0</v>
      </c>
      <c r="D95" s="48">
        <f>IF(F89&gt;0, D89/F89, 0)</f>
        <v>0</v>
      </c>
      <c r="E95" s="48">
        <f>IF(F89&gt;0, E89/F89, 0)</f>
        <v>1</v>
      </c>
      <c r="F95" s="49" t="s">
        <v>21</v>
      </c>
    </row>
    <row r="100" spans="2:6" ht="18.5" x14ac:dyDescent="0.45">
      <c r="B100" s="42" t="s">
        <v>2561</v>
      </c>
    </row>
    <row r="102" spans="2:6" x14ac:dyDescent="0.35">
      <c r="B102" s="56" t="s">
        <v>2546</v>
      </c>
    </row>
    <row r="103" spans="2:6" x14ac:dyDescent="0.35">
      <c r="B103" s="44" t="s">
        <v>4</v>
      </c>
      <c r="C103" s="44" t="s">
        <v>2547</v>
      </c>
      <c r="D103" s="44" t="s">
        <v>2548</v>
      </c>
      <c r="E103" s="44" t="s">
        <v>2549</v>
      </c>
      <c r="F103" s="44" t="s">
        <v>2550</v>
      </c>
    </row>
    <row r="104" spans="2:6" x14ac:dyDescent="0.35">
      <c r="B104" s="46" t="s">
        <v>2562</v>
      </c>
      <c r="C104" s="47">
        <f>COUNTIFS('Recommendations'!E:E,"Must",'Recommendations'!M:M,"=Resolved")</f>
        <v>0</v>
      </c>
      <c r="D104" s="47">
        <f>COUNTIFS('Recommendations'!E:E,"=Must",'Recommendations'!M:M,"=Testing")</f>
        <v>0</v>
      </c>
      <c r="E104" s="47">
        <f>COUNTIFS('Recommendations'!E:E,"=Must",'Recommendations'!M:M,"=Outstanding")</f>
        <v>0</v>
      </c>
      <c r="F104" s="47">
        <f>SUM(C104:E104)</f>
        <v>0</v>
      </c>
    </row>
    <row r="105" spans="2:6" x14ac:dyDescent="0.35">
      <c r="B105" s="46" t="s">
        <v>2563</v>
      </c>
      <c r="C105" s="47">
        <f>COUNTIFS('Recommendations'!E:E,"Should",'Recommendations'!M:M,"=Resolved")</f>
        <v>0</v>
      </c>
      <c r="D105" s="47">
        <f>COUNTIFS('Recommendations'!E:E,"=Should",'Recommendations'!M:M,"=Testing")</f>
        <v>0</v>
      </c>
      <c r="E105" s="47">
        <f>COUNTIFS('Recommendations'!E:E,"=Should",'Recommendations'!M:M,"=Outstanding")</f>
        <v>0</v>
      </c>
      <c r="F105" s="47">
        <f>SUM(C105:E105)</f>
        <v>0</v>
      </c>
    </row>
    <row r="106" spans="2:6" x14ac:dyDescent="0.35">
      <c r="B106" s="46" t="s">
        <v>2564</v>
      </c>
      <c r="C106" s="47">
        <f>COUNTIFS('Recommendations'!E:E,"Could",'Recommendations'!M:M,"=Resolved")</f>
        <v>0</v>
      </c>
      <c r="D106" s="47">
        <f>COUNTIFS('Recommendations'!E:E,"=Could",'Recommendations'!M:M,"=Testing")</f>
        <v>0</v>
      </c>
      <c r="E106" s="47">
        <f>COUNTIFS('Recommendations'!E:E,"=Could",'Recommendations'!M:M,"=Outstanding")</f>
        <v>0</v>
      </c>
      <c r="F106" s="47">
        <f>SUM(C106:E106)</f>
        <v>0</v>
      </c>
    </row>
    <row r="107" spans="2:6" x14ac:dyDescent="0.35">
      <c r="B107" s="46" t="s">
        <v>2565</v>
      </c>
      <c r="C107" s="47">
        <f>COUNTIFS('Recommendations'!E:E,"Won't",'Recommendations'!M:M,"=Resolved")</f>
        <v>0</v>
      </c>
      <c r="D107" s="47">
        <f>COUNTIFS('Recommendations'!E:E,"=Won't",'Recommendations'!M:M,"=Testing")</f>
        <v>0</v>
      </c>
      <c r="E107" s="47">
        <f>COUNTIFS('Recommendations'!E:E,"=Won't",'Recommendations'!M:M,"=Outstanding")</f>
        <v>0</v>
      </c>
      <c r="F107" s="47">
        <f>SUM(C107:E107)</f>
        <v>0</v>
      </c>
    </row>
    <row r="108" spans="2:6" x14ac:dyDescent="0.35">
      <c r="B108" s="46" t="s">
        <v>18</v>
      </c>
      <c r="C108" s="47">
        <f>COUNTIFS('Recommendations'!E:E,"Unassigned",'Recommendations'!M:M,"=Resolved")</f>
        <v>0</v>
      </c>
      <c r="D108" s="47">
        <f>COUNTIFS('Recommendations'!E:E,"=Unassigned",'Recommendations'!M:M,"=Testing")</f>
        <v>0</v>
      </c>
      <c r="E108" s="47">
        <f>COUNTIFS('Recommendations'!E:E,"=Unassigned",'Recommendations'!M:M,"=Outstanding")</f>
        <v>491</v>
      </c>
      <c r="F108" s="47">
        <f>SUM(C108:E108)</f>
        <v>491</v>
      </c>
    </row>
    <row r="110" spans="2:6" x14ac:dyDescent="0.35">
      <c r="B110" s="56" t="s">
        <v>2552</v>
      </c>
    </row>
    <row r="111" spans="2:6" x14ac:dyDescent="0.35">
      <c r="B111" s="57" t="s">
        <v>4</v>
      </c>
      <c r="C111" s="57" t="s">
        <v>2547</v>
      </c>
      <c r="D111" s="57" t="s">
        <v>2548</v>
      </c>
      <c r="E111" s="57" t="s">
        <v>2549</v>
      </c>
      <c r="F111" s="57" t="s">
        <v>21</v>
      </c>
    </row>
    <row r="112" spans="2:6" x14ac:dyDescent="0.35">
      <c r="B112" s="46" t="s">
        <v>2562</v>
      </c>
      <c r="C112" s="48">
        <f>IF(F104&gt;0, C104/F104, 0)</f>
        <v>0</v>
      </c>
      <c r="D112" s="48">
        <f>IF(F104&gt;0, D104/F104, 0)</f>
        <v>0</v>
      </c>
      <c r="E112" s="48">
        <f>IF(F104&gt;0, E104/F104, 0)</f>
        <v>0</v>
      </c>
      <c r="F112" s="49" t="s">
        <v>21</v>
      </c>
    </row>
    <row r="113" spans="2:6" x14ac:dyDescent="0.35">
      <c r="B113" s="46" t="s">
        <v>2563</v>
      </c>
      <c r="C113" s="48">
        <f>IF(F105&gt;0, C105/F105, 0)</f>
        <v>0</v>
      </c>
      <c r="D113" s="48">
        <f>IF(F105&gt;0, D105/F105, 0)</f>
        <v>0</v>
      </c>
      <c r="E113" s="48">
        <f>IF(F105&gt;0, E105/F105, 0)</f>
        <v>0</v>
      </c>
      <c r="F113" s="49" t="s">
        <v>21</v>
      </c>
    </row>
    <row r="114" spans="2:6" x14ac:dyDescent="0.35">
      <c r="B114" s="46" t="s">
        <v>2564</v>
      </c>
      <c r="C114" s="48">
        <f>IF(F106&gt;0, C106/F106, 0)</f>
        <v>0</v>
      </c>
      <c r="D114" s="48">
        <f>IF(F106&gt;0, D106/F106, 0)</f>
        <v>0</v>
      </c>
      <c r="E114" s="48">
        <f>IF(F106&gt;0, E106/F106, 0)</f>
        <v>0</v>
      </c>
      <c r="F114" s="49" t="s">
        <v>21</v>
      </c>
    </row>
    <row r="115" spans="2:6" x14ac:dyDescent="0.35">
      <c r="B115" s="46" t="s">
        <v>2565</v>
      </c>
      <c r="C115" s="48">
        <f>IF(F107&gt;0, C107/F107, 0)</f>
        <v>0</v>
      </c>
      <c r="D115" s="48">
        <f>IF(F107&gt;0, D107/F107, 0)</f>
        <v>0</v>
      </c>
      <c r="E115" s="48">
        <f>IF(F107&gt;0, E107/F107, 0)</f>
        <v>0</v>
      </c>
      <c r="F115" s="49" t="s">
        <v>21</v>
      </c>
    </row>
    <row r="116" spans="2:6" x14ac:dyDescent="0.35">
      <c r="B116" s="46" t="s">
        <v>18</v>
      </c>
      <c r="C116" s="48">
        <f>IF(F108&gt;0, C108/F108, 0)</f>
        <v>0</v>
      </c>
      <c r="D116" s="48">
        <f>IF(F108&gt;0, D108/F108, 0)</f>
        <v>0</v>
      </c>
      <c r="E116" s="48">
        <f>IF(F108&gt;0, E108/F108, 0)</f>
        <v>1</v>
      </c>
      <c r="F116" s="49" t="s">
        <v>21</v>
      </c>
    </row>
    <row r="121" spans="2:6" ht="18.5" x14ac:dyDescent="0.45">
      <c r="B121" s="42" t="s">
        <v>2566</v>
      </c>
    </row>
    <row r="123" spans="2:6" x14ac:dyDescent="0.35">
      <c r="B123" s="56" t="s">
        <v>2546</v>
      </c>
    </row>
    <row r="124" spans="2:6" x14ac:dyDescent="0.35">
      <c r="B124" s="44" t="s">
        <v>2567</v>
      </c>
      <c r="C124" s="44" t="s">
        <v>2547</v>
      </c>
      <c r="D124" s="44" t="s">
        <v>2548</v>
      </c>
      <c r="E124" s="44" t="s">
        <v>2549</v>
      </c>
      <c r="F124" s="44" t="s">
        <v>2550</v>
      </c>
    </row>
    <row r="125" spans="2:6" x14ac:dyDescent="0.35">
      <c r="B125" s="46" t="s">
        <v>2568</v>
      </c>
      <c r="C125" s="47">
        <f>COUNTIFS('Recommendations'!F:F,"Low",'Recommendations'!M:M,"=Resolved")</f>
        <v>0</v>
      </c>
      <c r="D125" s="47">
        <f>COUNTIFS('Recommendations'!F:F,"=Low",'Recommendations'!M:M,"=Testing")</f>
        <v>0</v>
      </c>
      <c r="E125" s="47">
        <f>COUNTIFS('Recommendations'!F:F,"=Low",'Recommendations'!M:M,"=Outstanding")</f>
        <v>0</v>
      </c>
      <c r="F125" s="47">
        <f>SUM(C125:E125)</f>
        <v>0</v>
      </c>
    </row>
    <row r="126" spans="2:6" x14ac:dyDescent="0.35">
      <c r="B126" s="46" t="s">
        <v>2569</v>
      </c>
      <c r="C126" s="47">
        <f>COUNTIFS('Recommendations'!F:F,"Medium",'Recommendations'!M:M,"=Resolved")</f>
        <v>0</v>
      </c>
      <c r="D126" s="47">
        <f>COUNTIFS('Recommendations'!F:F,"=Medium",'Recommendations'!M:M,"=Testing")</f>
        <v>0</v>
      </c>
      <c r="E126" s="47">
        <f>COUNTIFS('Recommendations'!F:F,"=Medium",'Recommendations'!M:M,"=Outstanding")</f>
        <v>0</v>
      </c>
      <c r="F126" s="47">
        <f>SUM(C126:E126)</f>
        <v>0</v>
      </c>
    </row>
    <row r="127" spans="2:6" x14ac:dyDescent="0.35">
      <c r="B127" s="46" t="s">
        <v>2570</v>
      </c>
      <c r="C127" s="47">
        <f>COUNTIFS('Recommendations'!F:F,"High",'Recommendations'!M:M,"=Resolved")</f>
        <v>0</v>
      </c>
      <c r="D127" s="47">
        <f>COUNTIFS('Recommendations'!F:F,"=High",'Recommendations'!M:M,"=Testing")</f>
        <v>0</v>
      </c>
      <c r="E127" s="47">
        <f>COUNTIFS('Recommendations'!F:F,"=High",'Recommendations'!M:M,"=Outstanding")</f>
        <v>0</v>
      </c>
      <c r="F127" s="47">
        <f>SUM(C127:E127)</f>
        <v>0</v>
      </c>
    </row>
    <row r="128" spans="2:6" x14ac:dyDescent="0.35">
      <c r="B128" s="46" t="s">
        <v>19</v>
      </c>
      <c r="C128" s="47">
        <f>COUNTIFS('Recommendations'!F:F,"Unassessed",'Recommendations'!M:M,"=Resolved")</f>
        <v>0</v>
      </c>
      <c r="D128" s="47">
        <f>COUNTIFS('Recommendations'!F:F,"=Unassessed",'Recommendations'!M:M,"=Testing")</f>
        <v>0</v>
      </c>
      <c r="E128" s="47">
        <f>COUNTIFS('Recommendations'!F:F,"=Unassessed",'Recommendations'!M:M,"=Outstanding")</f>
        <v>491</v>
      </c>
      <c r="F128" s="47">
        <f>SUM(C128:E128)</f>
        <v>491</v>
      </c>
    </row>
    <row r="130" spans="2:15" x14ac:dyDescent="0.35">
      <c r="B130" s="56" t="s">
        <v>2552</v>
      </c>
    </row>
    <row r="131" spans="2:15" x14ac:dyDescent="0.35">
      <c r="B131" s="57" t="s">
        <v>2567</v>
      </c>
      <c r="C131" s="57" t="s">
        <v>2547</v>
      </c>
      <c r="D131" s="57" t="s">
        <v>2548</v>
      </c>
      <c r="E131" s="57" t="s">
        <v>2549</v>
      </c>
      <c r="F131" s="57" t="s">
        <v>21</v>
      </c>
    </row>
    <row r="132" spans="2:15" x14ac:dyDescent="0.35">
      <c r="B132" s="46" t="s">
        <v>2568</v>
      </c>
      <c r="C132" s="48">
        <f>IF(F125&gt;0, C125/F125, 0)</f>
        <v>0</v>
      </c>
      <c r="D132" s="48">
        <f>IF(F125&gt;0, D125/F125, 0)</f>
        <v>0</v>
      </c>
      <c r="E132" s="48">
        <f>IF(F125&gt;0, E125/F125, 0)</f>
        <v>0</v>
      </c>
      <c r="F132" s="49" t="s">
        <v>21</v>
      </c>
    </row>
    <row r="133" spans="2:15" x14ac:dyDescent="0.35">
      <c r="B133" s="46" t="s">
        <v>2569</v>
      </c>
      <c r="C133" s="48">
        <f>IF(F126&gt;0, C126/F126, 0)</f>
        <v>0</v>
      </c>
      <c r="D133" s="48">
        <f>IF(F126&gt;0, D126/F126, 0)</f>
        <v>0</v>
      </c>
      <c r="E133" s="48">
        <f>IF(F126&gt;0, E126/F126, 0)</f>
        <v>0</v>
      </c>
      <c r="F133" s="49" t="s">
        <v>21</v>
      </c>
    </row>
    <row r="134" spans="2:15" x14ac:dyDescent="0.35">
      <c r="B134" s="46" t="s">
        <v>2570</v>
      </c>
      <c r="C134" s="48">
        <f>IF(F127&gt;0, C127/F127, 0)</f>
        <v>0</v>
      </c>
      <c r="D134" s="48">
        <f>IF(F127&gt;0, D127/F127, 0)</f>
        <v>0</v>
      </c>
      <c r="E134" s="48">
        <f>IF(F127&gt;0, E127/F127, 0)</f>
        <v>0</v>
      </c>
      <c r="F134" s="49" t="s">
        <v>21</v>
      </c>
    </row>
    <row r="135" spans="2:15" x14ac:dyDescent="0.35">
      <c r="B135" s="46" t="s">
        <v>19</v>
      </c>
      <c r="C135" s="48">
        <f>IF(F128&gt;0, C128/F128, 0)</f>
        <v>0</v>
      </c>
      <c r="D135" s="48">
        <f>IF(F128&gt;0, D128/F128, 0)</f>
        <v>0</v>
      </c>
      <c r="E135" s="48">
        <f>IF(F128&gt;0, E128/F128, 0)</f>
        <v>1</v>
      </c>
      <c r="F135" s="49" t="s">
        <v>21</v>
      </c>
    </row>
    <row r="140" spans="2:15" ht="18.5" x14ac:dyDescent="0.45">
      <c r="B140" s="42" t="s">
        <v>2571</v>
      </c>
      <c r="J140" s="42" t="s">
        <v>2572</v>
      </c>
    </row>
    <row r="141" spans="2:15" x14ac:dyDescent="0.35">
      <c r="B141" s="44" t="s">
        <v>6</v>
      </c>
      <c r="C141" s="297" t="s">
        <v>2573</v>
      </c>
      <c r="D141" s="297"/>
      <c r="E141" s="44" t="s">
        <v>2539</v>
      </c>
      <c r="F141" s="44" t="s">
        <v>2547</v>
      </c>
      <c r="G141" s="297" t="s">
        <v>2574</v>
      </c>
      <c r="H141" s="297"/>
      <c r="J141" s="44" t="s">
        <v>6</v>
      </c>
      <c r="K141" s="44" t="s">
        <v>2562</v>
      </c>
      <c r="L141" s="44" t="s">
        <v>2563</v>
      </c>
      <c r="M141" s="44" t="s">
        <v>2564</v>
      </c>
      <c r="N141" s="44" t="s">
        <v>2565</v>
      </c>
      <c r="O141" s="44" t="s">
        <v>18</v>
      </c>
    </row>
    <row r="142" spans="2:15" x14ac:dyDescent="0.35">
      <c r="B142" s="50" t="s">
        <v>2555</v>
      </c>
      <c r="C142" s="298" t="s">
        <v>21</v>
      </c>
      <c r="D142" s="298"/>
      <c r="E142" s="47">
        <f>COUNTIF('Recommendations'!G:G,"Phase1")-COUNTIFS('Recommendations'!G:G,"Phase1",'Recommendations'!H:H,"Risk Accepted")-COUNTIFS('Recommendations'!G:G,"Phase1",'Recommendations'!H:H,"N/A")</f>
        <v>0</v>
      </c>
      <c r="F142" s="47">
        <f>COUNTIFS('Recommendations'!G:G,"Phase1",'Recommendations'!M:M,"Resolved")</f>
        <v>0</v>
      </c>
      <c r="G142" s="299">
        <f t="shared" ref="G142:G147" si="8">IF(E142&gt;0,F142/E142,0)</f>
        <v>0</v>
      </c>
      <c r="H142" s="299"/>
      <c r="J142" s="50" t="s">
        <v>2555</v>
      </c>
      <c r="K142" s="47">
        <f>COUNTIFS('Recommendations'!G:G,"Phase1",'Recommendations'!E:E,"Must")</f>
        <v>0</v>
      </c>
      <c r="L142" s="47">
        <f>COUNTIFS('Recommendations'!G:G,"Phase1",'Recommendations'!E:E,"Should")</f>
        <v>0</v>
      </c>
      <c r="M142" s="47">
        <f>COUNTIFS('Recommendations'!G:G,"Phase1",'Recommendations'!E:E,"Could")</f>
        <v>0</v>
      </c>
      <c r="N142" s="47">
        <f>COUNTIFS('Recommendations'!G:G,"Phase1",'Recommendations'!E:E,"Won't")</f>
        <v>0</v>
      </c>
      <c r="O142" s="47">
        <f>COUNTIFS('Recommendations'!G:G,"Phase1",'Recommendations'!E:E,"Unassigned")</f>
        <v>0</v>
      </c>
    </row>
    <row r="143" spans="2:15" x14ac:dyDescent="0.35">
      <c r="B143" s="50" t="s">
        <v>2556</v>
      </c>
      <c r="C143" s="298" t="s">
        <v>21</v>
      </c>
      <c r="D143" s="298"/>
      <c r="E143" s="47">
        <f>COUNTIF('Recommendations'!G:G,"Phase2")-COUNTIFS('Recommendations'!G:G,"Phase2",'Recommendations'!H:H,"Risk Accepted")-COUNTIFS('Recommendations'!G:G,"Phase2",'Recommendations'!H:H,"N/A")</f>
        <v>0</v>
      </c>
      <c r="F143" s="47">
        <f>COUNTIFS('Recommendations'!G:G,"Phase2",'Recommendations'!M:M,"Resolved")</f>
        <v>0</v>
      </c>
      <c r="G143" s="299">
        <f t="shared" si="8"/>
        <v>0</v>
      </c>
      <c r="H143" s="299"/>
      <c r="J143" s="50" t="s">
        <v>2556</v>
      </c>
      <c r="K143" s="47">
        <f>COUNTIFS('Recommendations'!G:G,"Phase2",'Recommendations'!E:E,"Must")</f>
        <v>0</v>
      </c>
      <c r="L143" s="47">
        <f>COUNTIFS('Recommendations'!G:G,"Phase2",'Recommendations'!E:E,"Should")</f>
        <v>0</v>
      </c>
      <c r="M143" s="47">
        <f>COUNTIFS('Recommendations'!G:G,"Phase2",'Recommendations'!E:E,"Could")</f>
        <v>0</v>
      </c>
      <c r="N143" s="47">
        <f>COUNTIFS('Recommendations'!G:G,"Phase2",'Recommendations'!E:E,"Won't")</f>
        <v>0</v>
      </c>
      <c r="O143" s="47">
        <f>COUNTIFS('Recommendations'!G:G,"Phase2",'Recommendations'!E:E,"Unassigned")</f>
        <v>0</v>
      </c>
    </row>
    <row r="144" spans="2:15" x14ac:dyDescent="0.35">
      <c r="B144" s="50" t="s">
        <v>2557</v>
      </c>
      <c r="C144" s="298" t="s">
        <v>21</v>
      </c>
      <c r="D144" s="298"/>
      <c r="E144" s="47">
        <f>COUNTIF('Recommendations'!G:G,"Phase3")-COUNTIFS('Recommendations'!G:G,"Phase3",'Recommendations'!H:H,"Risk Accepted")-COUNTIFS('Recommendations'!G:G,"Phase3",'Recommendations'!H:H,"N/A")</f>
        <v>0</v>
      </c>
      <c r="F144" s="47">
        <f>COUNTIFS('Recommendations'!G:G,"Phase3",'Recommendations'!M:M,"Resolved")</f>
        <v>0</v>
      </c>
      <c r="G144" s="299">
        <f t="shared" si="8"/>
        <v>0</v>
      </c>
      <c r="H144" s="299"/>
      <c r="J144" s="50" t="s">
        <v>2557</v>
      </c>
      <c r="K144" s="47">
        <f>COUNTIFS('Recommendations'!G:G,"Phase3",'Recommendations'!E:E,"Must")</f>
        <v>0</v>
      </c>
      <c r="L144" s="47">
        <f>COUNTIFS('Recommendations'!G:G,"Phase3",'Recommendations'!E:E,"Should")</f>
        <v>0</v>
      </c>
      <c r="M144" s="47">
        <f>COUNTIFS('Recommendations'!G:G,"Phase3",'Recommendations'!E:E,"Could")</f>
        <v>0</v>
      </c>
      <c r="N144" s="47">
        <f>COUNTIFS('Recommendations'!G:G,"Phase3",'Recommendations'!E:E,"Won't")</f>
        <v>0</v>
      </c>
      <c r="O144" s="47">
        <f>COUNTIFS('Recommendations'!G:G,"Phase3",'Recommendations'!E:E,"Unassigned")</f>
        <v>0</v>
      </c>
    </row>
    <row r="145" spans="2:24" x14ac:dyDescent="0.35">
      <c r="B145" s="50" t="s">
        <v>2558</v>
      </c>
      <c r="C145" s="298" t="s">
        <v>21</v>
      </c>
      <c r="D145" s="298"/>
      <c r="E145" s="47">
        <f>COUNTIF('Recommendations'!G:G,"Phase4")-COUNTIFS('Recommendations'!G:G,"Phase4",'Recommendations'!H:H,"Risk Accepted")-COUNTIFS('Recommendations'!G:G,"Phase4",'Recommendations'!H:H,"N/A")</f>
        <v>0</v>
      </c>
      <c r="F145" s="47">
        <f>COUNTIFS('Recommendations'!G:G,"Phase4",'Recommendations'!M:M,"Resolved")</f>
        <v>0</v>
      </c>
      <c r="G145" s="299">
        <f t="shared" si="8"/>
        <v>0</v>
      </c>
      <c r="H145" s="299"/>
      <c r="J145" s="50" t="s">
        <v>2558</v>
      </c>
      <c r="K145" s="47">
        <f>COUNTIFS('Recommendations'!G:G,"Phase4",'Recommendations'!E:E,"Must")</f>
        <v>0</v>
      </c>
      <c r="L145" s="47">
        <f>COUNTIFS('Recommendations'!G:G,"Phase4",'Recommendations'!E:E,"Should")</f>
        <v>0</v>
      </c>
      <c r="M145" s="47">
        <f>COUNTIFS('Recommendations'!G:G,"Phase4",'Recommendations'!E:E,"Could")</f>
        <v>0</v>
      </c>
      <c r="N145" s="47">
        <f>COUNTIFS('Recommendations'!G:G,"Phase4",'Recommendations'!E:E,"Won't")</f>
        <v>0</v>
      </c>
      <c r="O145" s="47">
        <f>COUNTIFS('Recommendations'!G:G,"Phase4",'Recommendations'!E:E,"Unassigned")</f>
        <v>0</v>
      </c>
    </row>
    <row r="146" spans="2:24" x14ac:dyDescent="0.35">
      <c r="B146" s="50" t="s">
        <v>2559</v>
      </c>
      <c r="C146" s="298" t="s">
        <v>21</v>
      </c>
      <c r="D146" s="298"/>
      <c r="E146" s="47">
        <f>COUNTIF('Recommendations'!G:G,"Phase5")-COUNTIFS('Recommendations'!G:G,"Phase5",'Recommendations'!H:H,"Risk Accepted")-COUNTIFS('Recommendations'!G:G,"Phase5",'Recommendations'!H:H,"N/A")</f>
        <v>0</v>
      </c>
      <c r="F146" s="47">
        <f>COUNTIFS('Recommendations'!G:G,"Phase5",'Recommendations'!M:M,"Resolved")</f>
        <v>0</v>
      </c>
      <c r="G146" s="299">
        <f t="shared" si="8"/>
        <v>0</v>
      </c>
      <c r="H146" s="299"/>
      <c r="J146" s="50" t="s">
        <v>2559</v>
      </c>
      <c r="K146" s="47">
        <f>COUNTIFS('Recommendations'!G:G,"Phase5",'Recommendations'!E:E,"Must")</f>
        <v>0</v>
      </c>
      <c r="L146" s="47">
        <f>COUNTIFS('Recommendations'!G:G,"Phase5",'Recommendations'!E:E,"Should")</f>
        <v>0</v>
      </c>
      <c r="M146" s="47">
        <f>COUNTIFS('Recommendations'!G:G,"Phase5",'Recommendations'!E:E,"Could")</f>
        <v>0</v>
      </c>
      <c r="N146" s="47">
        <f>COUNTIFS('Recommendations'!G:G,"Phase5",'Recommendations'!E:E,"Won't")</f>
        <v>0</v>
      </c>
      <c r="O146" s="47">
        <f>COUNTIFS('Recommendations'!G:G,"Phase5",'Recommendations'!E:E,"Unassigned")</f>
        <v>0</v>
      </c>
    </row>
    <row r="147" spans="2:24" x14ac:dyDescent="0.35">
      <c r="B147" s="50" t="s">
        <v>20</v>
      </c>
      <c r="C147" s="298" t="s">
        <v>21</v>
      </c>
      <c r="D147" s="298"/>
      <c r="E147" s="47">
        <f>COUNTIF('Recommendations'!G:G,"Pending")-COUNTIFS('Recommendations'!G:G,"Pending",'Recommendations'!H:H,"Risk Accepted")-COUNTIFS('Recommendations'!G:G,"Pending",'Recommendations'!H:H,"N/A")</f>
        <v>491</v>
      </c>
      <c r="F147" s="47">
        <f>COUNTIFS('Recommendations'!G:G,"Pending",'Recommendations'!M:M,"Resolved")</f>
        <v>0</v>
      </c>
      <c r="G147" s="299">
        <f t="shared" si="8"/>
        <v>0</v>
      </c>
      <c r="H147" s="299"/>
      <c r="J147" s="50" t="s">
        <v>20</v>
      </c>
      <c r="K147" s="47">
        <f>COUNTIFS('Recommendations'!G:G,"Pending",'Recommendations'!E:E,"Must")</f>
        <v>0</v>
      </c>
      <c r="L147" s="47">
        <f>COUNTIFS('Recommendations'!G:G,"Pending",'Recommendations'!E:E,"Should")</f>
        <v>0</v>
      </c>
      <c r="M147" s="47">
        <f>COUNTIFS('Recommendations'!G:G,"Pending",'Recommendations'!E:E,"Could")</f>
        <v>0</v>
      </c>
      <c r="N147" s="47">
        <f>COUNTIFS('Recommendations'!G:G,"Pending",'Recommendations'!E:E,"Won't")</f>
        <v>0</v>
      </c>
      <c r="O147" s="47">
        <f>COUNTIFS('Recommendations'!G:G,"Pending",'Recommendations'!E:E,"Unassigned")</f>
        <v>491</v>
      </c>
    </row>
    <row r="154" spans="2:24" ht="21" x14ac:dyDescent="0.5">
      <c r="B154" s="42" t="s">
        <v>2575</v>
      </c>
      <c r="P154" s="59" t="s">
        <v>2576</v>
      </c>
    </row>
    <row r="156" spans="2:24" ht="60" customHeight="1" x14ac:dyDescent="0.35">
      <c r="B156" s="300" t="s">
        <v>2577</v>
      </c>
      <c r="C156" s="293"/>
      <c r="D156" s="293"/>
      <c r="E156" s="293"/>
      <c r="F156" s="293"/>
      <c r="P156" s="300" t="s">
        <v>2578</v>
      </c>
      <c r="Q156" s="293"/>
      <c r="R156" s="293"/>
      <c r="S156" s="293"/>
      <c r="T156" s="293"/>
      <c r="U156" s="293"/>
      <c r="V156" s="293"/>
      <c r="W156" s="293"/>
    </row>
    <row r="158" spans="2:24" ht="30" customHeight="1" x14ac:dyDescent="0.35">
      <c r="P158" s="60" t="s">
        <v>2579</v>
      </c>
      <c r="Q158" s="61">
        <f>C16</f>
        <v>0</v>
      </c>
      <c r="R158" s="62"/>
      <c r="S158" s="61">
        <f>C104</f>
        <v>0</v>
      </c>
      <c r="T158" s="62"/>
      <c r="U158" s="61">
        <f>C105</f>
        <v>0</v>
      </c>
      <c r="V158" s="62"/>
      <c r="W158" s="61">
        <f>C106</f>
        <v>0</v>
      </c>
      <c r="X158" s="62"/>
    </row>
    <row r="159" spans="2:24" ht="35" customHeight="1" x14ac:dyDescent="0.35">
      <c r="P159" s="63" t="s">
        <v>2580</v>
      </c>
      <c r="Q159" s="63" t="s">
        <v>2581</v>
      </c>
      <c r="R159" s="63" t="s">
        <v>2582</v>
      </c>
      <c r="S159" s="63" t="s">
        <v>2583</v>
      </c>
      <c r="T159" s="63" t="s">
        <v>2584</v>
      </c>
      <c r="U159" s="63" t="s">
        <v>2585</v>
      </c>
      <c r="V159" s="63" t="s">
        <v>2586</v>
      </c>
      <c r="W159" s="63" t="s">
        <v>2587</v>
      </c>
      <c r="X159" s="63" t="s">
        <v>2588</v>
      </c>
    </row>
    <row r="160" spans="2:24" x14ac:dyDescent="0.35">
      <c r="O160" s="64" t="s">
        <v>2589</v>
      </c>
      <c r="P160" s="65" t="s">
        <v>2590</v>
      </c>
      <c r="Q160" s="66">
        <v>0</v>
      </c>
      <c r="R160" s="67">
        <f>IF(Dashboard!F16&gt;0, Q160/Dashboard!F16, "")</f>
        <v>0</v>
      </c>
      <c r="S160" s="66">
        <v>0</v>
      </c>
      <c r="T160" s="67" t="str">
        <f>IF(AND(NOT(ISBLANK(S160)),Dashboard!F104&gt;0), S160/Dashboard!F104, "")</f>
        <v/>
      </c>
      <c r="U160" s="66">
        <v>0</v>
      </c>
      <c r="V160" s="67" t="str">
        <f>IF(AND(NOT(ISBLANK(U160)),Dashboard!F105&gt;0), U160/Dashboard!F105, "")</f>
        <v/>
      </c>
      <c r="W160" s="66">
        <v>0</v>
      </c>
      <c r="X160" s="67" t="str">
        <f>IF(AND(NOT(ISBLANK(W160)),Dashboard!F106&gt;0), W160/Dashboard!F106, "")</f>
        <v/>
      </c>
    </row>
    <row r="161" spans="16:24" x14ac:dyDescent="0.35">
      <c r="P161" s="58"/>
      <c r="Q161" s="45"/>
      <c r="R161" s="48" t="str">
        <f>IF(AND(NOT(ISBLANK(Q161)),Dashboard!F16&gt;0), Q161/Dashboard!F16, "")</f>
        <v/>
      </c>
      <c r="S161" s="45"/>
      <c r="T161" s="48" t="str">
        <f>IF(AND(NOT(ISBLANK(S161)),Dashboard!F104&gt;0), S161/Dashboard!F104, "")</f>
        <v/>
      </c>
      <c r="U161" s="45"/>
      <c r="V161" s="48" t="str">
        <f>IF(AND(NOT(ISBLANK(U161)),Dashboard!F105&gt;0), U161/Dashboard!F105, "")</f>
        <v/>
      </c>
      <c r="W161" s="45"/>
      <c r="X161" s="48" t="str">
        <f>IF(AND(NOT(ISBLANK(W161)),Dashboard!F106&gt;0), W161/Dashboard!F106, "")</f>
        <v/>
      </c>
    </row>
    <row r="162" spans="16:24" x14ac:dyDescent="0.35">
      <c r="P162" s="58"/>
      <c r="Q162" s="45"/>
      <c r="R162" s="48" t="str">
        <f>IF(AND(NOT(ISBLANK(Q162)),Dashboard!F16&gt;0), Q162/Dashboard!F16, "")</f>
        <v/>
      </c>
      <c r="S162" s="45"/>
      <c r="T162" s="48" t="str">
        <f>IF(AND(NOT(ISBLANK(S162)),Dashboard!F104&gt;0), S162/Dashboard!F104, "")</f>
        <v/>
      </c>
      <c r="U162" s="45"/>
      <c r="V162" s="48" t="str">
        <f>IF(AND(NOT(ISBLANK(U162)),Dashboard!F105&gt;0), U162/Dashboard!F105, "")</f>
        <v/>
      </c>
      <c r="W162" s="45"/>
      <c r="X162" s="48" t="str">
        <f>IF(AND(NOT(ISBLANK(W162)),Dashboard!F106&gt;0), W162/Dashboard!F106, "")</f>
        <v/>
      </c>
    </row>
    <row r="163" spans="16:24" x14ac:dyDescent="0.35">
      <c r="P163" s="58"/>
      <c r="Q163" s="45"/>
      <c r="R163" s="48" t="str">
        <f>IF(AND(NOT(ISBLANK(Q163)),Dashboard!F16&gt;0), Q163/Dashboard!F16, "")</f>
        <v/>
      </c>
      <c r="S163" s="45"/>
      <c r="T163" s="48" t="str">
        <f>IF(AND(NOT(ISBLANK(S163)),Dashboard!F104&gt;0), S163/Dashboard!F104, "")</f>
        <v/>
      </c>
      <c r="U163" s="45"/>
      <c r="V163" s="48" t="str">
        <f>IF(AND(NOT(ISBLANK(U163)),Dashboard!F105&gt;0), U163/Dashboard!F105, "")</f>
        <v/>
      </c>
      <c r="W163" s="45"/>
      <c r="X163" s="48" t="str">
        <f>IF(AND(NOT(ISBLANK(W163)),Dashboard!F106&gt;0), W163/Dashboard!F106, "")</f>
        <v/>
      </c>
    </row>
    <row r="164" spans="16:24" x14ac:dyDescent="0.35">
      <c r="P164" s="58"/>
      <c r="Q164" s="45"/>
      <c r="R164" s="48" t="str">
        <f>IF(AND(NOT(ISBLANK(Q164)),Dashboard!F16&gt;0), Q164/Dashboard!F16, "")</f>
        <v/>
      </c>
      <c r="S164" s="45"/>
      <c r="T164" s="48" t="str">
        <f>IF(AND(NOT(ISBLANK(S164)),Dashboard!F104&gt;0), S164/Dashboard!F104, "")</f>
        <v/>
      </c>
      <c r="U164" s="45"/>
      <c r="V164" s="48" t="str">
        <f>IF(AND(NOT(ISBLANK(U164)),Dashboard!F105&gt;0), U164/Dashboard!F105, "")</f>
        <v/>
      </c>
      <c r="W164" s="45"/>
      <c r="X164" s="48" t="str">
        <f>IF(AND(NOT(ISBLANK(W164)),Dashboard!F106&gt;0), W164/Dashboard!F106, "")</f>
        <v/>
      </c>
    </row>
    <row r="165" spans="16:24" x14ac:dyDescent="0.35">
      <c r="P165" s="58"/>
      <c r="Q165" s="45"/>
      <c r="R165" s="48" t="str">
        <f>IF(AND(NOT(ISBLANK(Q165)),Dashboard!F16&gt;0), Q165/Dashboard!F16, "")</f>
        <v/>
      </c>
      <c r="S165" s="45"/>
      <c r="T165" s="48" t="str">
        <f>IF(AND(NOT(ISBLANK(S165)),Dashboard!F104&gt;0), S165/Dashboard!F104, "")</f>
        <v/>
      </c>
      <c r="U165" s="45"/>
      <c r="V165" s="48" t="str">
        <f>IF(AND(NOT(ISBLANK(U165)),Dashboard!F105&gt;0), U165/Dashboard!F105, "")</f>
        <v/>
      </c>
      <c r="W165" s="45"/>
      <c r="X165" s="48" t="str">
        <f>IF(AND(NOT(ISBLANK(W165)),Dashboard!F106&gt;0), W165/Dashboard!F106, "")</f>
        <v/>
      </c>
    </row>
    <row r="166" spans="16:24" x14ac:dyDescent="0.35">
      <c r="P166" s="58"/>
      <c r="Q166" s="45"/>
      <c r="R166" s="48" t="str">
        <f>IF(AND(NOT(ISBLANK(Q166)),Dashboard!F16&gt;0), Q166/Dashboard!F16, "")</f>
        <v/>
      </c>
      <c r="S166" s="45"/>
      <c r="T166" s="48" t="str">
        <f>IF(AND(NOT(ISBLANK(S166)),Dashboard!F104&gt;0), S166/Dashboard!F104, "")</f>
        <v/>
      </c>
      <c r="U166" s="45"/>
      <c r="V166" s="48" t="str">
        <f>IF(AND(NOT(ISBLANK(U166)),Dashboard!F105&gt;0), U166/Dashboard!F105, "")</f>
        <v/>
      </c>
      <c r="W166" s="45"/>
      <c r="X166" s="48" t="str">
        <f>IF(AND(NOT(ISBLANK(W166)),Dashboard!F106&gt;0), W166/Dashboard!F106, "")</f>
        <v/>
      </c>
    </row>
    <row r="167" spans="16:24" x14ac:dyDescent="0.35">
      <c r="P167" s="58"/>
      <c r="Q167" s="45"/>
      <c r="R167" s="48" t="str">
        <f>IF(AND(NOT(ISBLANK(Q167)),Dashboard!F16&gt;0), Q167/Dashboard!F16, "")</f>
        <v/>
      </c>
      <c r="S167" s="45"/>
      <c r="T167" s="48" t="str">
        <f>IF(AND(NOT(ISBLANK(S167)),Dashboard!F104&gt;0), S167/Dashboard!F104, "")</f>
        <v/>
      </c>
      <c r="U167" s="45"/>
      <c r="V167" s="48" t="str">
        <f>IF(AND(NOT(ISBLANK(U167)),Dashboard!F105&gt;0), U167/Dashboard!F105, "")</f>
        <v/>
      </c>
      <c r="W167" s="45"/>
      <c r="X167" s="48" t="str">
        <f>IF(AND(NOT(ISBLANK(W167)),Dashboard!F106&gt;0), W167/Dashboard!F106, "")</f>
        <v/>
      </c>
    </row>
    <row r="168" spans="16:24" x14ac:dyDescent="0.35">
      <c r="P168" s="58"/>
      <c r="Q168" s="45"/>
      <c r="R168" s="48" t="str">
        <f>IF(AND(NOT(ISBLANK(Q168)),Dashboard!F16&gt;0), Q168/Dashboard!F16, "")</f>
        <v/>
      </c>
      <c r="S168" s="45"/>
      <c r="T168" s="48" t="str">
        <f>IF(AND(NOT(ISBLANK(S168)),Dashboard!F104&gt;0), S168/Dashboard!F104, "")</f>
        <v/>
      </c>
      <c r="U168" s="45"/>
      <c r="V168" s="48" t="str">
        <f>IF(AND(NOT(ISBLANK(U168)),Dashboard!F105&gt;0), U168/Dashboard!F105, "")</f>
        <v/>
      </c>
      <c r="W168" s="45"/>
      <c r="X168" s="48" t="str">
        <f>IF(AND(NOT(ISBLANK(W168)),Dashboard!F106&gt;0), W168/Dashboard!F106, "")</f>
        <v/>
      </c>
    </row>
    <row r="169" spans="16:24" x14ac:dyDescent="0.35">
      <c r="P169" s="58"/>
      <c r="Q169" s="45"/>
      <c r="R169" s="48" t="str">
        <f>IF(AND(NOT(ISBLANK(Q169)),Dashboard!F16&gt;0), Q169/Dashboard!F16, "")</f>
        <v/>
      </c>
      <c r="S169" s="45"/>
      <c r="T169" s="48" t="str">
        <f>IF(AND(NOT(ISBLANK(S169)),Dashboard!F104&gt;0), S169/Dashboard!F104, "")</f>
        <v/>
      </c>
      <c r="U169" s="45"/>
      <c r="V169" s="48" t="str">
        <f>IF(AND(NOT(ISBLANK(U169)),Dashboard!F105&gt;0), U169/Dashboard!F105, "")</f>
        <v/>
      </c>
      <c r="W169" s="45"/>
      <c r="X169" s="48" t="str">
        <f>IF(AND(NOT(ISBLANK(W169)),Dashboard!F106&gt;0), W169/Dashboard!F106, "")</f>
        <v/>
      </c>
    </row>
    <row r="170" spans="16:24" x14ac:dyDescent="0.35">
      <c r="P170" s="58"/>
      <c r="Q170" s="45"/>
      <c r="R170" s="48" t="str">
        <f>IF(AND(NOT(ISBLANK(Q170)),Dashboard!F16&gt;0), Q170/Dashboard!F16, "")</f>
        <v/>
      </c>
      <c r="S170" s="45"/>
      <c r="T170" s="48" t="str">
        <f>IF(AND(NOT(ISBLANK(S170)),Dashboard!F104&gt;0), S170/Dashboard!F104, "")</f>
        <v/>
      </c>
      <c r="U170" s="45"/>
      <c r="V170" s="48" t="str">
        <f>IF(AND(NOT(ISBLANK(U170)),Dashboard!F105&gt;0), U170/Dashboard!F105, "")</f>
        <v/>
      </c>
      <c r="W170" s="45"/>
      <c r="X170" s="48" t="str">
        <f>IF(AND(NOT(ISBLANK(W170)),Dashboard!F106&gt;0), W170/Dashboard!F106, "")</f>
        <v/>
      </c>
    </row>
    <row r="171" spans="16:24" x14ac:dyDescent="0.35">
      <c r="P171" s="58"/>
      <c r="Q171" s="45"/>
      <c r="R171" s="48" t="str">
        <f>IF(AND(NOT(ISBLANK(Q171)),Dashboard!F16&gt;0), Q171/Dashboard!F16, "")</f>
        <v/>
      </c>
      <c r="S171" s="45"/>
      <c r="T171" s="48" t="str">
        <f>IF(AND(NOT(ISBLANK(S171)),Dashboard!F104&gt;0), S171/Dashboard!F104, "")</f>
        <v/>
      </c>
      <c r="U171" s="45"/>
      <c r="V171" s="48" t="str">
        <f>IF(AND(NOT(ISBLANK(U171)),Dashboard!F105&gt;0), U171/Dashboard!F105, "")</f>
        <v/>
      </c>
      <c r="W171" s="45"/>
      <c r="X171" s="48" t="str">
        <f>IF(AND(NOT(ISBLANK(W171)),Dashboard!F106&gt;0), W171/Dashboard!F106, "")</f>
        <v/>
      </c>
    </row>
    <row r="172" spans="16:24" x14ac:dyDescent="0.35">
      <c r="P172" s="58"/>
      <c r="Q172" s="45"/>
      <c r="R172" s="48" t="str">
        <f>IF(AND(NOT(ISBLANK(Q172)),Dashboard!F16&gt;0), Q172/Dashboard!F16, "")</f>
        <v/>
      </c>
      <c r="S172" s="45"/>
      <c r="T172" s="48" t="str">
        <f>IF(AND(NOT(ISBLANK(S172)),Dashboard!F104&gt;0), S172/Dashboard!F104, "")</f>
        <v/>
      </c>
      <c r="U172" s="45"/>
      <c r="V172" s="48" t="str">
        <f>IF(AND(NOT(ISBLANK(U172)),Dashboard!F105&gt;0), U172/Dashboard!F105, "")</f>
        <v/>
      </c>
      <c r="W172" s="45"/>
      <c r="X172" s="48" t="str">
        <f>IF(AND(NOT(ISBLANK(W172)),Dashboard!F106&gt;0), W172/Dashboard!F106, "")</f>
        <v/>
      </c>
    </row>
    <row r="173" spans="16:24" x14ac:dyDescent="0.35">
      <c r="P173" s="58"/>
      <c r="Q173" s="45"/>
      <c r="R173" s="48" t="str">
        <f>IF(AND(NOT(ISBLANK(Q173)),Dashboard!F16&gt;0), Q173/Dashboard!F16, "")</f>
        <v/>
      </c>
      <c r="S173" s="45"/>
      <c r="T173" s="48" t="str">
        <f>IF(AND(NOT(ISBLANK(S173)),Dashboard!F104&gt;0), S173/Dashboard!F104, "")</f>
        <v/>
      </c>
      <c r="U173" s="45"/>
      <c r="V173" s="48" t="str">
        <f>IF(AND(NOT(ISBLANK(U173)),Dashboard!F105&gt;0), U173/Dashboard!F105, "")</f>
        <v/>
      </c>
      <c r="W173" s="45"/>
      <c r="X173" s="48" t="str">
        <f>IF(AND(NOT(ISBLANK(W173)),Dashboard!F106&gt;0), W173/Dashboard!F106, "")</f>
        <v/>
      </c>
    </row>
    <row r="174" spans="16:24" x14ac:dyDescent="0.35">
      <c r="P174" s="58"/>
      <c r="Q174" s="45"/>
      <c r="R174" s="48" t="str">
        <f>IF(AND(NOT(ISBLANK(Q174)),Dashboard!F16&gt;0), Q174/Dashboard!F16, "")</f>
        <v/>
      </c>
      <c r="S174" s="45"/>
      <c r="T174" s="48" t="str">
        <f>IF(AND(NOT(ISBLANK(S174)),Dashboard!F104&gt;0), S174/Dashboard!F104, "")</f>
        <v/>
      </c>
      <c r="U174" s="45"/>
      <c r="V174" s="48" t="str">
        <f>IF(AND(NOT(ISBLANK(U174)),Dashboard!F105&gt;0), U174/Dashboard!F105, "")</f>
        <v/>
      </c>
      <c r="W174" s="45"/>
      <c r="X174" s="48" t="str">
        <f>IF(AND(NOT(ISBLANK(W174)),Dashboard!F106&gt;0), W174/Dashboard!F106, "")</f>
        <v/>
      </c>
    </row>
    <row r="175" spans="16:24" x14ac:dyDescent="0.35">
      <c r="P175" s="58"/>
      <c r="Q175" s="45"/>
      <c r="R175" s="48" t="str">
        <f>IF(AND(NOT(ISBLANK(Q175)),Dashboard!F16&gt;0), Q175/Dashboard!F16, "")</f>
        <v/>
      </c>
      <c r="S175" s="45"/>
      <c r="T175" s="48" t="str">
        <f>IF(AND(NOT(ISBLANK(S175)),Dashboard!F104&gt;0), S175/Dashboard!F104, "")</f>
        <v/>
      </c>
      <c r="U175" s="45"/>
      <c r="V175" s="48" t="str">
        <f>IF(AND(NOT(ISBLANK(U175)),Dashboard!F105&gt;0), U175/Dashboard!F105, "")</f>
        <v/>
      </c>
      <c r="W175" s="45"/>
      <c r="X175" s="48" t="str">
        <f>IF(AND(NOT(ISBLANK(W175)),Dashboard!F106&gt;0), W175/Dashboard!F106, "")</f>
        <v/>
      </c>
    </row>
    <row r="176" spans="16:24" x14ac:dyDescent="0.35">
      <c r="P176" s="58"/>
      <c r="Q176" s="45"/>
      <c r="R176" s="48" t="str">
        <f>IF(AND(NOT(ISBLANK(Q176)),Dashboard!F16&gt;0), Q176/Dashboard!F16, "")</f>
        <v/>
      </c>
      <c r="S176" s="45"/>
      <c r="T176" s="48" t="str">
        <f>IF(AND(NOT(ISBLANK(S176)),Dashboard!F104&gt;0), S176/Dashboard!F104, "")</f>
        <v/>
      </c>
      <c r="U176" s="45"/>
      <c r="V176" s="48" t="str">
        <f>IF(AND(NOT(ISBLANK(U176)),Dashboard!F105&gt;0), U176/Dashboard!F105, "")</f>
        <v/>
      </c>
      <c r="W176" s="45"/>
      <c r="X176" s="48" t="str">
        <f>IF(AND(NOT(ISBLANK(W176)),Dashboard!F106&gt;0), W176/Dashboard!F106, "")</f>
        <v/>
      </c>
    </row>
    <row r="177" spans="16:24" x14ac:dyDescent="0.35">
      <c r="P177" s="58"/>
      <c r="Q177" s="45"/>
      <c r="R177" s="48" t="str">
        <f>IF(AND(NOT(ISBLANK(Q177)),Dashboard!F16&gt;0), Q177/Dashboard!F16, "")</f>
        <v/>
      </c>
      <c r="S177" s="45"/>
      <c r="T177" s="48" t="str">
        <f>IF(AND(NOT(ISBLANK(S177)),Dashboard!F104&gt;0), S177/Dashboard!F104, "")</f>
        <v/>
      </c>
      <c r="U177" s="45"/>
      <c r="V177" s="48" t="str">
        <f>IF(AND(NOT(ISBLANK(U177)),Dashboard!F105&gt;0), U177/Dashboard!F105, "")</f>
        <v/>
      </c>
      <c r="W177" s="45"/>
      <c r="X177" s="48" t="str">
        <f>IF(AND(NOT(ISBLANK(W177)),Dashboard!F106&gt;0), W177/Dashboard!F106, "")</f>
        <v/>
      </c>
    </row>
    <row r="178" spans="16:24" x14ac:dyDescent="0.35">
      <c r="P178" s="58"/>
      <c r="Q178" s="45"/>
      <c r="R178" s="48" t="str">
        <f>IF(AND(NOT(ISBLANK(Q178)),Dashboard!F16&gt;0), Q178/Dashboard!F16, "")</f>
        <v/>
      </c>
      <c r="S178" s="45"/>
      <c r="T178" s="48" t="str">
        <f>IF(AND(NOT(ISBLANK(S178)),Dashboard!F104&gt;0), S178/Dashboard!F104, "")</f>
        <v/>
      </c>
      <c r="U178" s="45"/>
      <c r="V178" s="48" t="str">
        <f>IF(AND(NOT(ISBLANK(U178)),Dashboard!F105&gt;0), U178/Dashboard!F105, "")</f>
        <v/>
      </c>
      <c r="W178" s="45"/>
      <c r="X178" s="48" t="str">
        <f>IF(AND(NOT(ISBLANK(W178)),Dashboard!F106&gt;0), W178/Dashboard!F106, "")</f>
        <v/>
      </c>
    </row>
    <row r="179" spans="16:24" x14ac:dyDescent="0.35">
      <c r="P179" s="58"/>
      <c r="Q179" s="45"/>
      <c r="R179" s="48" t="str">
        <f>IF(AND(NOT(ISBLANK(Q179)),Dashboard!F16&gt;0), Q179/Dashboard!F16, "")</f>
        <v/>
      </c>
      <c r="S179" s="45"/>
      <c r="T179" s="48" t="str">
        <f>IF(AND(NOT(ISBLANK(S179)),Dashboard!F104&gt;0), S179/Dashboard!F104, "")</f>
        <v/>
      </c>
      <c r="U179" s="45"/>
      <c r="V179" s="48" t="str">
        <f>IF(AND(NOT(ISBLANK(U179)),Dashboard!F105&gt;0), U179/Dashboard!F105, "")</f>
        <v/>
      </c>
      <c r="W179" s="45"/>
      <c r="X179" s="48" t="str">
        <f>IF(AND(NOT(ISBLANK(W179)),Dashboard!F106&gt;0), W179/Dashboard!F106, "")</f>
        <v/>
      </c>
    </row>
    <row r="180" spans="16:24" x14ac:dyDescent="0.35">
      <c r="P180" s="58"/>
      <c r="Q180" s="45"/>
      <c r="R180" s="48" t="str">
        <f>IF(AND(NOT(ISBLANK(Q180)),Dashboard!F16&gt;0), Q180/Dashboard!F16, "")</f>
        <v/>
      </c>
      <c r="S180" s="45"/>
      <c r="T180" s="48" t="str">
        <f>IF(AND(NOT(ISBLANK(S180)),Dashboard!F104&gt;0), S180/Dashboard!F104, "")</f>
        <v/>
      </c>
      <c r="U180" s="45"/>
      <c r="V180" s="48" t="str">
        <f>IF(AND(NOT(ISBLANK(U180)),Dashboard!F105&gt;0), U180/Dashboard!F105, "")</f>
        <v/>
      </c>
      <c r="W180" s="45"/>
      <c r="X180" s="48" t="str">
        <f>IF(AND(NOT(ISBLANK(W180)),Dashboard!F106&gt;0), W180/Dashboard!F106, "")</f>
        <v/>
      </c>
    </row>
    <row r="181" spans="16:24" x14ac:dyDescent="0.35">
      <c r="P181" s="58"/>
      <c r="Q181" s="45"/>
      <c r="R181" s="48" t="str">
        <f>IF(AND(NOT(ISBLANK(Q181)),Dashboard!F16&gt;0), Q181/Dashboard!F16, "")</f>
        <v/>
      </c>
      <c r="S181" s="45"/>
      <c r="T181" s="48" t="str">
        <f>IF(AND(NOT(ISBLANK(S181)),Dashboard!F104&gt;0), S181/Dashboard!F104, "")</f>
        <v/>
      </c>
      <c r="U181" s="45"/>
      <c r="V181" s="48" t="str">
        <f>IF(AND(NOT(ISBLANK(U181)),Dashboard!F105&gt;0), U181/Dashboard!F105, "")</f>
        <v/>
      </c>
      <c r="W181" s="45"/>
      <c r="X181" s="48" t="str">
        <f>IF(AND(NOT(ISBLANK(W181)),Dashboard!F106&gt;0), W181/Dashboard!F106, "")</f>
        <v/>
      </c>
    </row>
    <row r="182" spans="16:24" x14ac:dyDescent="0.35">
      <c r="P182" s="58"/>
      <c r="Q182" s="45"/>
      <c r="R182" s="48" t="str">
        <f>IF(AND(NOT(ISBLANK(Q182)),Dashboard!F16&gt;0), Q182/Dashboard!F16, "")</f>
        <v/>
      </c>
      <c r="S182" s="45"/>
      <c r="T182" s="48" t="str">
        <f>IF(AND(NOT(ISBLANK(S182)),Dashboard!F104&gt;0), S182/Dashboard!F104, "")</f>
        <v/>
      </c>
      <c r="U182" s="45"/>
      <c r="V182" s="48" t="str">
        <f>IF(AND(NOT(ISBLANK(U182)),Dashboard!F105&gt;0), U182/Dashboard!F105, "")</f>
        <v/>
      </c>
      <c r="W182" s="45"/>
      <c r="X182" s="48" t="str">
        <f>IF(AND(NOT(ISBLANK(W182)),Dashboard!F106&gt;0), W182/Dashboard!F106, "")</f>
        <v/>
      </c>
    </row>
    <row r="183" spans="16:24" x14ac:dyDescent="0.35">
      <c r="P183" s="58"/>
      <c r="Q183" s="45"/>
      <c r="R183" s="48" t="str">
        <f>IF(AND(NOT(ISBLANK(Q183)),Dashboard!F16&gt;0), Q183/Dashboard!F16, "")</f>
        <v/>
      </c>
      <c r="S183" s="45"/>
      <c r="T183" s="48" t="str">
        <f>IF(AND(NOT(ISBLANK(S183)),Dashboard!F104&gt;0), S183/Dashboard!F104, "")</f>
        <v/>
      </c>
      <c r="U183" s="45"/>
      <c r="V183" s="48" t="str">
        <f>IF(AND(NOT(ISBLANK(U183)),Dashboard!F105&gt;0), U183/Dashboard!F105, "")</f>
        <v/>
      </c>
      <c r="W183" s="45"/>
      <c r="X183" s="48" t="str">
        <f>IF(AND(NOT(ISBLANK(W183)),Dashboard!F106&gt;0), W183/Dashboard!F106, "")</f>
        <v/>
      </c>
    </row>
    <row r="184" spans="16:24" x14ac:dyDescent="0.35">
      <c r="P184" s="58"/>
      <c r="Q184" s="45"/>
      <c r="R184" s="48" t="str">
        <f>IF(AND(NOT(ISBLANK(Q184)),Dashboard!F16&gt;0), Q184/Dashboard!F16, "")</f>
        <v/>
      </c>
      <c r="S184" s="45"/>
      <c r="T184" s="48" t="str">
        <f>IF(AND(NOT(ISBLANK(S184)),Dashboard!F104&gt;0), S184/Dashboard!F104, "")</f>
        <v/>
      </c>
      <c r="U184" s="45"/>
      <c r="V184" s="48" t="str">
        <f>IF(AND(NOT(ISBLANK(U184)),Dashboard!F105&gt;0), U184/Dashboard!F105, "")</f>
        <v/>
      </c>
      <c r="W184" s="45"/>
      <c r="X184" s="48" t="str">
        <f>IF(AND(NOT(ISBLANK(W184)),Dashboard!F106&gt;0), W184/Dashboard!F106, "")</f>
        <v/>
      </c>
    </row>
    <row r="185" spans="16:24" x14ac:dyDescent="0.35">
      <c r="P185" s="58"/>
      <c r="Q185" s="45"/>
      <c r="R185" s="48" t="str">
        <f>IF(AND(NOT(ISBLANK(Q185)),Dashboard!F16&gt;0), Q185/Dashboard!F16, "")</f>
        <v/>
      </c>
      <c r="S185" s="45"/>
      <c r="T185" s="48" t="str">
        <f>IF(AND(NOT(ISBLANK(S185)),Dashboard!F104&gt;0), S185/Dashboard!F104, "")</f>
        <v/>
      </c>
      <c r="U185" s="45"/>
      <c r="V185" s="48" t="str">
        <f>IF(AND(NOT(ISBLANK(U185)),Dashboard!F105&gt;0), U185/Dashboard!F105, "")</f>
        <v/>
      </c>
      <c r="W185" s="45"/>
      <c r="X185" s="48" t="str">
        <f>IF(AND(NOT(ISBLANK(W185)),Dashboard!F106&gt;0), W185/Dashboard!F106, "")</f>
        <v/>
      </c>
    </row>
    <row r="186" spans="16:24" x14ac:dyDescent="0.35">
      <c r="P186" s="58"/>
      <c r="Q186" s="45"/>
      <c r="R186" s="48" t="str">
        <f>IF(AND(NOT(ISBLANK(Q186)),Dashboard!F16&gt;0), Q186/Dashboard!F16, "")</f>
        <v/>
      </c>
      <c r="S186" s="45"/>
      <c r="T186" s="48" t="str">
        <f>IF(AND(NOT(ISBLANK(S186)),Dashboard!F104&gt;0), S186/Dashboard!F104, "")</f>
        <v/>
      </c>
      <c r="U186" s="45"/>
      <c r="V186" s="48" t="str">
        <f>IF(AND(NOT(ISBLANK(U186)),Dashboard!F105&gt;0), U186/Dashboard!F105, "")</f>
        <v/>
      </c>
      <c r="W186" s="45"/>
      <c r="X186" s="48" t="str">
        <f>IF(AND(NOT(ISBLANK(W186)),Dashboard!F106&gt;0), W186/Dashboard!F106, "")</f>
        <v/>
      </c>
    </row>
    <row r="187" spans="16:24" x14ac:dyDescent="0.35">
      <c r="P187" s="58"/>
      <c r="Q187" s="45"/>
      <c r="R187" s="48" t="str">
        <f>IF(AND(NOT(ISBLANK(Q187)),Dashboard!F16&gt;0), Q187/Dashboard!F16, "")</f>
        <v/>
      </c>
      <c r="S187" s="45"/>
      <c r="T187" s="48" t="str">
        <f>IF(AND(NOT(ISBLANK(S187)),Dashboard!F104&gt;0), S187/Dashboard!F104, "")</f>
        <v/>
      </c>
      <c r="U187" s="45"/>
      <c r="V187" s="48" t="str">
        <f>IF(AND(NOT(ISBLANK(U187)),Dashboard!F105&gt;0), U187/Dashboard!F105, "")</f>
        <v/>
      </c>
      <c r="W187" s="45"/>
      <c r="X187" s="48" t="str">
        <f>IF(AND(NOT(ISBLANK(W187)),Dashboard!F106&gt;0), W187/Dashboard!F106, "")</f>
        <v/>
      </c>
    </row>
    <row r="188" spans="16:24" x14ac:dyDescent="0.35">
      <c r="P188" s="58"/>
      <c r="Q188" s="45"/>
      <c r="R188" s="48" t="str">
        <f>IF(AND(NOT(ISBLANK(Q188)),Dashboard!F16&gt;0), Q188/Dashboard!F16, "")</f>
        <v/>
      </c>
      <c r="S188" s="45"/>
      <c r="T188" s="48" t="str">
        <f>IF(AND(NOT(ISBLANK(S188)),Dashboard!F104&gt;0), S188/Dashboard!F104, "")</f>
        <v/>
      </c>
      <c r="U188" s="45"/>
      <c r="V188" s="48" t="str">
        <f>IF(AND(NOT(ISBLANK(U188)),Dashboard!F105&gt;0), U188/Dashboard!F105, "")</f>
        <v/>
      </c>
      <c r="W188" s="45"/>
      <c r="X188" s="48" t="str">
        <f>IF(AND(NOT(ISBLANK(W188)),Dashboard!F106&gt;0), W188/Dashboard!F106, "")</f>
        <v/>
      </c>
    </row>
    <row r="189" spans="16:24" x14ac:dyDescent="0.35">
      <c r="P189" s="58"/>
      <c r="Q189" s="45"/>
      <c r="R189" s="48" t="str">
        <f>IF(AND(NOT(ISBLANK(Q189)),Dashboard!F16&gt;0), Q189/Dashboard!F16, "")</f>
        <v/>
      </c>
      <c r="S189" s="45"/>
      <c r="T189" s="48" t="str">
        <f>IF(AND(NOT(ISBLANK(S189)),Dashboard!F104&gt;0), S189/Dashboard!F104, "")</f>
        <v/>
      </c>
      <c r="U189" s="45"/>
      <c r="V189" s="48" t="str">
        <f>IF(AND(NOT(ISBLANK(U189)),Dashboard!F105&gt;0), U189/Dashboard!F105, "")</f>
        <v/>
      </c>
      <c r="W189" s="45"/>
      <c r="X189" s="48" t="str">
        <f>IF(AND(NOT(ISBLANK(W189)),Dashboard!F106&gt;0), W189/Dashboard!F106, "")</f>
        <v/>
      </c>
    </row>
    <row r="190" spans="16:24" x14ac:dyDescent="0.35">
      <c r="P190" s="58"/>
      <c r="Q190" s="45"/>
      <c r="R190" s="48" t="str">
        <f>IF(AND(NOT(ISBLANK(Q190)),Dashboard!F16&gt;0), Q190/Dashboard!F16, "")</f>
        <v/>
      </c>
      <c r="S190" s="45"/>
      <c r="T190" s="48" t="str">
        <f>IF(AND(NOT(ISBLANK(S190)),Dashboard!F104&gt;0), S190/Dashboard!F104, "")</f>
        <v/>
      </c>
      <c r="U190" s="45"/>
      <c r="V190" s="48" t="str">
        <f>IF(AND(NOT(ISBLANK(U190)),Dashboard!F105&gt;0), U190/Dashboard!F105, "")</f>
        <v/>
      </c>
      <c r="W190" s="45"/>
      <c r="X190" s="48" t="str">
        <f>IF(AND(NOT(ISBLANK(W190)),Dashboard!F106&gt;0), W190/Dashboard!F106, "")</f>
        <v/>
      </c>
    </row>
    <row r="195" spans="2:22" ht="21" x14ac:dyDescent="0.5">
      <c r="B195" s="42" t="s">
        <v>2591</v>
      </c>
      <c r="P195" s="59" t="s">
        <v>2592</v>
      </c>
    </row>
    <row r="197" spans="2:22" ht="45" customHeight="1" x14ac:dyDescent="0.35">
      <c r="B197" s="300" t="s">
        <v>2593</v>
      </c>
      <c r="C197" s="293"/>
      <c r="D197" s="293"/>
      <c r="E197" s="293"/>
      <c r="F197" s="293"/>
      <c r="P197" s="300" t="s">
        <v>2594</v>
      </c>
      <c r="Q197" s="293"/>
      <c r="R197" s="293"/>
      <c r="S197" s="293"/>
      <c r="T197" s="293"/>
      <c r="U197" s="293"/>
    </row>
    <row r="198" spans="2:22" ht="35" customHeight="1" x14ac:dyDescent="0.35">
      <c r="P198" s="297" t="s">
        <v>2595</v>
      </c>
      <c r="Q198" s="297"/>
      <c r="R198" s="297" t="s">
        <v>2596</v>
      </c>
      <c r="S198" s="297"/>
      <c r="T198" s="297"/>
    </row>
    <row r="199" spans="2:22" ht="30" customHeight="1" x14ac:dyDescent="0.35">
      <c r="P199" s="301">
        <v>0</v>
      </c>
      <c r="Q199" s="302"/>
      <c r="R199" s="303" t="s">
        <v>2597</v>
      </c>
      <c r="S199" s="304"/>
      <c r="T199" s="304"/>
    </row>
    <row r="202" spans="2:22" ht="25" customHeight="1" x14ac:dyDescent="0.35">
      <c r="P202" s="68" t="s">
        <v>2580</v>
      </c>
      <c r="Q202" s="68" t="s">
        <v>2598</v>
      </c>
      <c r="R202" s="68" t="s">
        <v>2599</v>
      </c>
      <c r="S202" s="305" t="s">
        <v>8</v>
      </c>
      <c r="T202" s="305"/>
      <c r="U202" s="305"/>
      <c r="V202" s="293"/>
    </row>
    <row r="203" spans="2:22" ht="20" customHeight="1" x14ac:dyDescent="0.35">
      <c r="P203" s="70"/>
      <c r="Q203" s="71"/>
      <c r="R203" s="72" t="str">
        <f>IF(AND(NOT(ISBLANK(Q203)), Dashboard!$P199&gt;0), Q203/Dashboard!$P199, "")</f>
        <v/>
      </c>
      <c r="S203" s="306"/>
      <c r="T203" s="307"/>
      <c r="U203" s="307"/>
      <c r="V203" s="307"/>
    </row>
    <row r="204" spans="2:22" ht="20" customHeight="1" x14ac:dyDescent="0.35">
      <c r="P204" s="70"/>
      <c r="Q204" s="71"/>
      <c r="R204" s="72" t="str">
        <f>IF(AND(NOT(ISBLANK(Q204)), Dashboard!$P199&gt;0), Q204/Dashboard!$P199, "")</f>
        <v/>
      </c>
      <c r="S204" s="306"/>
      <c r="T204" s="307"/>
      <c r="U204" s="307"/>
      <c r="V204" s="307"/>
    </row>
    <row r="205" spans="2:22" ht="20" customHeight="1" x14ac:dyDescent="0.35">
      <c r="P205" s="70"/>
      <c r="Q205" s="71"/>
      <c r="R205" s="72" t="str">
        <f>IF(AND(NOT(ISBLANK(Q205)), Dashboard!$P199&gt;0), Q205/Dashboard!$P199, "")</f>
        <v/>
      </c>
      <c r="S205" s="306"/>
      <c r="T205" s="307"/>
      <c r="U205" s="307"/>
      <c r="V205" s="307"/>
    </row>
    <row r="206" spans="2:22" ht="20" customHeight="1" x14ac:dyDescent="0.35">
      <c r="P206" s="70"/>
      <c r="Q206" s="71"/>
      <c r="R206" s="72" t="str">
        <f>IF(AND(NOT(ISBLANK(Q206)), Dashboard!$P199&gt;0), Q206/Dashboard!$P199, "")</f>
        <v/>
      </c>
      <c r="S206" s="306"/>
      <c r="T206" s="307"/>
      <c r="U206" s="307"/>
      <c r="V206" s="307"/>
    </row>
    <row r="207" spans="2:22" ht="20" customHeight="1" x14ac:dyDescent="0.35">
      <c r="P207" s="70"/>
      <c r="Q207" s="71"/>
      <c r="R207" s="72" t="str">
        <f>IF(AND(NOT(ISBLANK(Q207)), Dashboard!$P199&gt;0), Q207/Dashboard!$P199, "")</f>
        <v/>
      </c>
      <c r="S207" s="306"/>
      <c r="T207" s="307"/>
      <c r="U207" s="307"/>
      <c r="V207" s="307"/>
    </row>
    <row r="208" spans="2:22" ht="20" customHeight="1" x14ac:dyDescent="0.35">
      <c r="P208" s="70"/>
      <c r="Q208" s="71"/>
      <c r="R208" s="72" t="str">
        <f>IF(AND(NOT(ISBLANK(Q208)), Dashboard!$P199&gt;0), Q208/Dashboard!$P199, "")</f>
        <v/>
      </c>
      <c r="S208" s="306"/>
      <c r="T208" s="307"/>
      <c r="U208" s="307"/>
      <c r="V208" s="307"/>
    </row>
    <row r="209" spans="16:22" ht="20" customHeight="1" x14ac:dyDescent="0.35">
      <c r="P209" s="70"/>
      <c r="Q209" s="71"/>
      <c r="R209" s="72" t="str">
        <f>IF(AND(NOT(ISBLANK(Q209)), Dashboard!$P199&gt;0), Q209/Dashboard!$P199, "")</f>
        <v/>
      </c>
      <c r="S209" s="306"/>
      <c r="T209" s="307"/>
      <c r="U209" s="307"/>
      <c r="V209" s="307"/>
    </row>
    <row r="210" spans="16:22" ht="20" customHeight="1" x14ac:dyDescent="0.35">
      <c r="P210" s="70"/>
      <c r="Q210" s="71"/>
      <c r="R210" s="72" t="str">
        <f>IF(AND(NOT(ISBLANK(Q210)), Dashboard!$P199&gt;0), Q210/Dashboard!$P199, "")</f>
        <v/>
      </c>
      <c r="S210" s="306"/>
      <c r="T210" s="307"/>
      <c r="U210" s="307"/>
      <c r="V210" s="307"/>
    </row>
    <row r="211" spans="16:22" ht="20" customHeight="1" x14ac:dyDescent="0.35">
      <c r="P211" s="70"/>
      <c r="Q211" s="71"/>
      <c r="R211" s="72" t="str">
        <f>IF(AND(NOT(ISBLANK(Q211)), Dashboard!$P199&gt;0), Q211/Dashboard!$P199, "")</f>
        <v/>
      </c>
      <c r="S211" s="306"/>
      <c r="T211" s="307"/>
      <c r="U211" s="307"/>
      <c r="V211" s="307"/>
    </row>
    <row r="212" spans="16:22" ht="20" customHeight="1" x14ac:dyDescent="0.35">
      <c r="P212" s="70"/>
      <c r="Q212" s="71"/>
      <c r="R212" s="72" t="str">
        <f>IF(AND(NOT(ISBLANK(Q212)), Dashboard!$P199&gt;0), Q212/Dashboard!$P199, "")</f>
        <v/>
      </c>
      <c r="S212" s="306"/>
      <c r="T212" s="307"/>
      <c r="U212" s="307"/>
      <c r="V212" s="307"/>
    </row>
    <row r="213" spans="16:22" ht="20" customHeight="1" x14ac:dyDescent="0.35">
      <c r="P213" s="70"/>
      <c r="Q213" s="71"/>
      <c r="R213" s="72" t="str">
        <f>IF(AND(NOT(ISBLANK(Q213)), Dashboard!$P199&gt;0), Q213/Dashboard!$P199, "")</f>
        <v/>
      </c>
      <c r="S213" s="306"/>
      <c r="T213" s="307"/>
      <c r="U213" s="307"/>
      <c r="V213" s="307"/>
    </row>
    <row r="214" spans="16:22" ht="20" customHeight="1" x14ac:dyDescent="0.35">
      <c r="P214" s="70"/>
      <c r="Q214" s="71"/>
      <c r="R214" s="72" t="str">
        <f>IF(AND(NOT(ISBLANK(Q214)), Dashboard!$P199&gt;0), Q214/Dashboard!$P199, "")</f>
        <v/>
      </c>
      <c r="S214" s="306"/>
      <c r="T214" s="307"/>
      <c r="U214" s="307"/>
      <c r="V214" s="307"/>
    </row>
    <row r="215" spans="16:22" ht="20" customHeight="1" x14ac:dyDescent="0.35">
      <c r="P215" s="70"/>
      <c r="Q215" s="71"/>
      <c r="R215" s="72" t="str">
        <f>IF(AND(NOT(ISBLANK(Q215)), Dashboard!$P199&gt;0), Q215/Dashboard!$P199, "")</f>
        <v/>
      </c>
      <c r="S215" s="306"/>
      <c r="T215" s="307"/>
      <c r="U215" s="307"/>
      <c r="V215" s="307"/>
    </row>
    <row r="216" spans="16:22" ht="20" customHeight="1" x14ac:dyDescent="0.35">
      <c r="P216" s="70"/>
      <c r="Q216" s="71"/>
      <c r="R216" s="72" t="str">
        <f>IF(AND(NOT(ISBLANK(Q216)), Dashboard!$P199&gt;0), Q216/Dashboard!$P199, "")</f>
        <v/>
      </c>
      <c r="S216" s="306"/>
      <c r="T216" s="307"/>
      <c r="U216" s="307"/>
      <c r="V216" s="307"/>
    </row>
    <row r="217" spans="16:22" ht="20" customHeight="1" x14ac:dyDescent="0.35">
      <c r="P217" s="70"/>
      <c r="Q217" s="71"/>
      <c r="R217" s="72" t="str">
        <f>IF(AND(NOT(ISBLANK(Q217)), Dashboard!$P199&gt;0), Q217/Dashboard!$P199, "")</f>
        <v/>
      </c>
      <c r="S217" s="306"/>
      <c r="T217" s="307"/>
      <c r="U217" s="307"/>
      <c r="V217" s="307"/>
    </row>
    <row r="218" spans="16:22" ht="20" customHeight="1" x14ac:dyDescent="0.35">
      <c r="P218" s="70"/>
      <c r="Q218" s="71"/>
      <c r="R218" s="72" t="str">
        <f>IF(AND(NOT(ISBLANK(Q218)), Dashboard!$P199&gt;0), Q218/Dashboard!$P199, "")</f>
        <v/>
      </c>
      <c r="S218" s="306"/>
      <c r="T218" s="307"/>
      <c r="U218" s="307"/>
      <c r="V218" s="307"/>
    </row>
    <row r="219" spans="16:22" ht="20" customHeight="1" x14ac:dyDescent="0.35">
      <c r="P219" s="70"/>
      <c r="Q219" s="71"/>
      <c r="R219" s="72" t="str">
        <f>IF(AND(NOT(ISBLANK(Q219)), Dashboard!$P199&gt;0), Q219/Dashboard!$P199, "")</f>
        <v/>
      </c>
      <c r="S219" s="306"/>
      <c r="T219" s="307"/>
      <c r="U219" s="307"/>
      <c r="V219" s="307"/>
    </row>
    <row r="220" spans="16:22" ht="20" customHeight="1" x14ac:dyDescent="0.35">
      <c r="P220" s="70"/>
      <c r="Q220" s="71"/>
      <c r="R220" s="72" t="str">
        <f>IF(AND(NOT(ISBLANK(Q220)), Dashboard!$P199&gt;0), Q220/Dashboard!$P199, "")</f>
        <v/>
      </c>
      <c r="S220" s="306"/>
      <c r="T220" s="307"/>
      <c r="U220" s="307"/>
      <c r="V220" s="307"/>
    </row>
    <row r="221" spans="16:22" ht="20" customHeight="1" x14ac:dyDescent="0.35">
      <c r="P221" s="70"/>
      <c r="Q221" s="71"/>
      <c r="R221" s="72" t="str">
        <f>IF(AND(NOT(ISBLANK(Q221)), Dashboard!$P199&gt;0), Q221/Dashboard!$P199, "")</f>
        <v/>
      </c>
      <c r="S221" s="306"/>
      <c r="T221" s="307"/>
      <c r="U221" s="307"/>
      <c r="V221" s="307"/>
    </row>
    <row r="222" spans="16:22" ht="20" customHeight="1" x14ac:dyDescent="0.35">
      <c r="P222" s="70"/>
      <c r="Q222" s="71"/>
      <c r="R222" s="72" t="str">
        <f>IF(AND(NOT(ISBLANK(Q222)), Dashboard!$P199&gt;0), Q222/Dashboard!$P199, "")</f>
        <v/>
      </c>
      <c r="S222" s="306"/>
      <c r="T222" s="307"/>
      <c r="U222" s="307"/>
      <c r="V222" s="307"/>
    </row>
    <row r="226" spans="2:9" ht="32" customHeight="1" x14ac:dyDescent="0.35">
      <c r="B226" s="291" t="s">
        <v>2437</v>
      </c>
      <c r="C226" s="291"/>
      <c r="D226" s="291"/>
      <c r="E226" s="291"/>
      <c r="F226" s="291"/>
      <c r="G226" s="291"/>
      <c r="H226" s="291"/>
      <c r="I226" s="291"/>
    </row>
  </sheetData>
  <mergeCells count="55">
    <mergeCell ref="B226:I226"/>
    <mergeCell ref="S218:V218"/>
    <mergeCell ref="S219:V219"/>
    <mergeCell ref="S220:V220"/>
    <mergeCell ref="S221:V221"/>
    <mergeCell ref="S222:V222"/>
    <mergeCell ref="S213:V213"/>
    <mergeCell ref="S214:V214"/>
    <mergeCell ref="S215:V215"/>
    <mergeCell ref="S216:V216"/>
    <mergeCell ref="S217:V217"/>
    <mergeCell ref="S208:V208"/>
    <mergeCell ref="S209:V209"/>
    <mergeCell ref="S210:V210"/>
    <mergeCell ref="S211:V211"/>
    <mergeCell ref="S212:V212"/>
    <mergeCell ref="S203:V203"/>
    <mergeCell ref="S204:V204"/>
    <mergeCell ref="S205:V205"/>
    <mergeCell ref="S206:V206"/>
    <mergeCell ref="S207:V207"/>
    <mergeCell ref="P198:Q198"/>
    <mergeCell ref="R198:T198"/>
    <mergeCell ref="P199:Q199"/>
    <mergeCell ref="R199:T199"/>
    <mergeCell ref="S202:V202"/>
    <mergeCell ref="C147:D147"/>
    <mergeCell ref="G147:H147"/>
    <mergeCell ref="B156:F156"/>
    <mergeCell ref="P156:W156"/>
    <mergeCell ref="B197:F197"/>
    <mergeCell ref="P197:U197"/>
    <mergeCell ref="C144:D144"/>
    <mergeCell ref="G144:H144"/>
    <mergeCell ref="C145:D145"/>
    <mergeCell ref="G145:H145"/>
    <mergeCell ref="C146:D146"/>
    <mergeCell ref="G146:H146"/>
    <mergeCell ref="C141:D141"/>
    <mergeCell ref="G141:H141"/>
    <mergeCell ref="C142:D142"/>
    <mergeCell ref="G142:H142"/>
    <mergeCell ref="C143:D143"/>
    <mergeCell ref="G143:H14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42:H147">
    <cfRule type="expression" dxfId="80" priority="4">
      <formula>$G142&gt;=0.8</formula>
    </cfRule>
    <cfRule type="expression" dxfId="79" priority="5">
      <formula>AND($G142&gt;=0.5,$G142&lt;0.8)</formula>
    </cfRule>
    <cfRule type="expression" dxfId="78" priority="6">
      <formula>$G142&lt;0.5</formula>
    </cfRule>
  </conditionalFormatting>
  <conditionalFormatting sqref="K142:K147">
    <cfRule type="cellIs" dxfId="77" priority="7" operator="greaterThan">
      <formula>0</formula>
    </cfRule>
  </conditionalFormatting>
  <conditionalFormatting sqref="L142:L147">
    <cfRule type="cellIs" dxfId="76" priority="8" operator="greaterThan">
      <formula>0</formula>
    </cfRule>
  </conditionalFormatting>
  <conditionalFormatting sqref="M142:M147">
    <cfRule type="cellIs" dxfId="75" priority="9" operator="greaterThan">
      <formula>0</formula>
    </cfRule>
  </conditionalFormatting>
  <conditionalFormatting sqref="N142:N14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61" xr:uid="{00000000-0002-0000-0100-000000000000}">
      <formula1>0</formula1>
      <formula2>C16</formula2>
    </dataValidation>
    <dataValidation type="whole" allowBlank="1" showErrorMessage="1" errorTitle="Invalid count" error="Value must be between 0 and the current implemented total." sqref="S161" xr:uid="{00000000-0002-0000-0100-000001000000}">
      <formula1>0</formula1>
      <formula2>C104</formula2>
    </dataValidation>
    <dataValidation type="whole" allowBlank="1" showErrorMessage="1" errorTitle="Invalid count" error="Value must be between 0 and the current implemented total." sqref="U161" xr:uid="{00000000-0002-0000-0100-000002000000}">
      <formula1>0</formula1>
      <formula2>C105</formula2>
    </dataValidation>
    <dataValidation type="whole" allowBlank="1" showErrorMessage="1" errorTitle="Invalid count" error="Value must be between 0 and the current implemented total." sqref="W161" xr:uid="{00000000-0002-0000-0100-000003000000}">
      <formula1>0</formula1>
      <formula2>C106</formula2>
    </dataValidation>
    <dataValidation type="whole" allowBlank="1" showErrorMessage="1" errorTitle="Invalid overall count" error="Overall count must be between 0 and the current implemented total." sqref="Q162" xr:uid="{00000000-0002-0000-0100-000004000000}">
      <formula1>0</formula1>
      <formula2>C16</formula2>
    </dataValidation>
    <dataValidation type="whole" allowBlank="1" showErrorMessage="1" errorTitle="Invalid count" error="Value must be between 0 and the current implemented total." sqref="S162" xr:uid="{00000000-0002-0000-0100-000005000000}">
      <formula1>0</formula1>
      <formula2>C104</formula2>
    </dataValidation>
    <dataValidation type="whole" allowBlank="1" showErrorMessage="1" errorTitle="Invalid count" error="Value must be between 0 and the current implemented total." sqref="U162" xr:uid="{00000000-0002-0000-0100-000006000000}">
      <formula1>0</formula1>
      <formula2>C105</formula2>
    </dataValidation>
    <dataValidation type="whole" allowBlank="1" showErrorMessage="1" errorTitle="Invalid count" error="Value must be between 0 and the current implemented total." sqref="W162" xr:uid="{00000000-0002-0000-0100-000007000000}">
      <formula1>0</formula1>
      <formula2>C106</formula2>
    </dataValidation>
    <dataValidation type="whole" allowBlank="1" showErrorMessage="1" errorTitle="Invalid overall count" error="Overall count must be between 0 and the current implemented total." sqref="Q163" xr:uid="{00000000-0002-0000-0100-000008000000}">
      <formula1>0</formula1>
      <formula2>C16</formula2>
    </dataValidation>
    <dataValidation type="whole" allowBlank="1" showErrorMessage="1" errorTitle="Invalid count" error="Value must be between 0 and the current implemented total." sqref="S163" xr:uid="{00000000-0002-0000-0100-000009000000}">
      <formula1>0</formula1>
      <formula2>C104</formula2>
    </dataValidation>
    <dataValidation type="whole" allowBlank="1" showErrorMessage="1" errorTitle="Invalid count" error="Value must be between 0 and the current implemented total." sqref="U163" xr:uid="{00000000-0002-0000-0100-00000A000000}">
      <formula1>0</formula1>
      <formula2>C105</formula2>
    </dataValidation>
    <dataValidation type="whole" allowBlank="1" showErrorMessage="1" errorTitle="Invalid count" error="Value must be between 0 and the current implemented total." sqref="W163" xr:uid="{00000000-0002-0000-0100-00000B000000}">
      <formula1>0</formula1>
      <formula2>C106</formula2>
    </dataValidation>
    <dataValidation type="whole" allowBlank="1" showErrorMessage="1" errorTitle="Invalid overall count" error="Overall count must be between 0 and the current implemented total." sqref="Q164" xr:uid="{00000000-0002-0000-0100-00000C000000}">
      <formula1>0</formula1>
      <formula2>C16</formula2>
    </dataValidation>
    <dataValidation type="whole" allowBlank="1" showErrorMessage="1" errorTitle="Invalid count" error="Value must be between 0 and the current implemented total." sqref="S164" xr:uid="{00000000-0002-0000-0100-00000D000000}">
      <formula1>0</formula1>
      <formula2>C104</formula2>
    </dataValidation>
    <dataValidation type="whole" allowBlank="1" showErrorMessage="1" errorTitle="Invalid count" error="Value must be between 0 and the current implemented total." sqref="U164" xr:uid="{00000000-0002-0000-0100-00000E000000}">
      <formula1>0</formula1>
      <formula2>C105</formula2>
    </dataValidation>
    <dataValidation type="whole" allowBlank="1" showErrorMessage="1" errorTitle="Invalid count" error="Value must be between 0 and the current implemented total." sqref="W164" xr:uid="{00000000-0002-0000-0100-00000F000000}">
      <formula1>0</formula1>
      <formula2>C106</formula2>
    </dataValidation>
    <dataValidation type="whole" allowBlank="1" showErrorMessage="1" errorTitle="Invalid overall count" error="Overall count must be between 0 and the current implemented total." sqref="Q165" xr:uid="{00000000-0002-0000-0100-000010000000}">
      <formula1>0</formula1>
      <formula2>C16</formula2>
    </dataValidation>
    <dataValidation type="whole" allowBlank="1" showErrorMessage="1" errorTitle="Invalid count" error="Value must be between 0 and the current implemented total." sqref="S165" xr:uid="{00000000-0002-0000-0100-000011000000}">
      <formula1>0</formula1>
      <formula2>C104</formula2>
    </dataValidation>
    <dataValidation type="whole" allowBlank="1" showErrorMessage="1" errorTitle="Invalid count" error="Value must be between 0 and the current implemented total." sqref="U165" xr:uid="{00000000-0002-0000-0100-000012000000}">
      <formula1>0</formula1>
      <formula2>C105</formula2>
    </dataValidation>
    <dataValidation type="whole" allowBlank="1" showErrorMessage="1" errorTitle="Invalid count" error="Value must be between 0 and the current implemented total." sqref="W165" xr:uid="{00000000-0002-0000-0100-000013000000}">
      <formula1>0</formula1>
      <formula2>C106</formula2>
    </dataValidation>
    <dataValidation type="whole" allowBlank="1" showErrorMessage="1" errorTitle="Invalid overall count" error="Overall count must be between 0 and the current implemented total." sqref="Q166" xr:uid="{00000000-0002-0000-0100-000014000000}">
      <formula1>0</formula1>
      <formula2>C16</formula2>
    </dataValidation>
    <dataValidation type="whole" allowBlank="1" showErrorMessage="1" errorTitle="Invalid count" error="Value must be between 0 and the current implemented total." sqref="S166" xr:uid="{00000000-0002-0000-0100-000015000000}">
      <formula1>0</formula1>
      <formula2>C104</formula2>
    </dataValidation>
    <dataValidation type="whole" allowBlank="1" showErrorMessage="1" errorTitle="Invalid count" error="Value must be between 0 and the current implemented total." sqref="U166" xr:uid="{00000000-0002-0000-0100-000016000000}">
      <formula1>0</formula1>
      <formula2>C105</formula2>
    </dataValidation>
    <dataValidation type="whole" allowBlank="1" showErrorMessage="1" errorTitle="Invalid count" error="Value must be between 0 and the current implemented total." sqref="W166" xr:uid="{00000000-0002-0000-0100-000017000000}">
      <formula1>0</formula1>
      <formula2>C106</formula2>
    </dataValidation>
    <dataValidation type="whole" allowBlank="1" showErrorMessage="1" errorTitle="Invalid overall count" error="Overall count must be between 0 and the current implemented total." sqref="Q167" xr:uid="{00000000-0002-0000-0100-000018000000}">
      <formula1>0</formula1>
      <formula2>C16</formula2>
    </dataValidation>
    <dataValidation type="whole" allowBlank="1" showErrorMessage="1" errorTitle="Invalid count" error="Value must be between 0 and the current implemented total." sqref="S167" xr:uid="{00000000-0002-0000-0100-000019000000}">
      <formula1>0</formula1>
      <formula2>C104</formula2>
    </dataValidation>
    <dataValidation type="whole" allowBlank="1" showErrorMessage="1" errorTitle="Invalid count" error="Value must be between 0 and the current implemented total." sqref="U167" xr:uid="{00000000-0002-0000-0100-00001A000000}">
      <formula1>0</formula1>
      <formula2>C105</formula2>
    </dataValidation>
    <dataValidation type="whole" allowBlank="1" showErrorMessage="1" errorTitle="Invalid count" error="Value must be between 0 and the current implemented total." sqref="W167" xr:uid="{00000000-0002-0000-0100-00001B000000}">
      <formula1>0</formula1>
      <formula2>C106</formula2>
    </dataValidation>
    <dataValidation type="whole" allowBlank="1" showErrorMessage="1" errorTitle="Invalid overall count" error="Overall count must be between 0 and the current implemented total." sqref="Q168" xr:uid="{00000000-0002-0000-0100-00001C000000}">
      <formula1>0</formula1>
      <formula2>C16</formula2>
    </dataValidation>
    <dataValidation type="whole" allowBlank="1" showErrorMessage="1" errorTitle="Invalid count" error="Value must be between 0 and the current implemented total." sqref="S168" xr:uid="{00000000-0002-0000-0100-00001D000000}">
      <formula1>0</formula1>
      <formula2>C104</formula2>
    </dataValidation>
    <dataValidation type="whole" allowBlank="1" showErrorMessage="1" errorTitle="Invalid count" error="Value must be between 0 and the current implemented total." sqref="U168" xr:uid="{00000000-0002-0000-0100-00001E000000}">
      <formula1>0</formula1>
      <formula2>C105</formula2>
    </dataValidation>
    <dataValidation type="whole" allowBlank="1" showErrorMessage="1" errorTitle="Invalid count" error="Value must be between 0 and the current implemented total." sqref="W168" xr:uid="{00000000-0002-0000-0100-00001F000000}">
      <formula1>0</formula1>
      <formula2>C106</formula2>
    </dataValidation>
    <dataValidation type="whole" allowBlank="1" showErrorMessage="1" errorTitle="Invalid overall count" error="Overall count must be between 0 and the current implemented total." sqref="Q169" xr:uid="{00000000-0002-0000-0100-000020000000}">
      <formula1>0</formula1>
      <formula2>C16</formula2>
    </dataValidation>
    <dataValidation type="whole" allowBlank="1" showErrorMessage="1" errorTitle="Invalid count" error="Value must be between 0 and the current implemented total." sqref="S169" xr:uid="{00000000-0002-0000-0100-000021000000}">
      <formula1>0</formula1>
      <formula2>C104</formula2>
    </dataValidation>
    <dataValidation type="whole" allowBlank="1" showErrorMessage="1" errorTitle="Invalid count" error="Value must be between 0 and the current implemented total." sqref="U169" xr:uid="{00000000-0002-0000-0100-000022000000}">
      <formula1>0</formula1>
      <formula2>C105</formula2>
    </dataValidation>
    <dataValidation type="whole" allowBlank="1" showErrorMessage="1" errorTitle="Invalid count" error="Value must be between 0 and the current implemented total." sqref="W169" xr:uid="{00000000-0002-0000-0100-000023000000}">
      <formula1>0</formula1>
      <formula2>C106</formula2>
    </dataValidation>
    <dataValidation type="whole" allowBlank="1" showErrorMessage="1" errorTitle="Invalid overall count" error="Overall count must be between 0 and the current implemented total." sqref="Q170" xr:uid="{00000000-0002-0000-0100-000024000000}">
      <formula1>0</formula1>
      <formula2>C16</formula2>
    </dataValidation>
    <dataValidation type="whole" allowBlank="1" showErrorMessage="1" errorTitle="Invalid count" error="Value must be between 0 and the current implemented total." sqref="S170" xr:uid="{00000000-0002-0000-0100-000025000000}">
      <formula1>0</formula1>
      <formula2>C104</formula2>
    </dataValidation>
    <dataValidation type="whole" allowBlank="1" showErrorMessage="1" errorTitle="Invalid count" error="Value must be between 0 and the current implemented total." sqref="U170" xr:uid="{00000000-0002-0000-0100-000026000000}">
      <formula1>0</formula1>
      <formula2>C105</formula2>
    </dataValidation>
    <dataValidation type="whole" allowBlank="1" showErrorMessage="1" errorTitle="Invalid count" error="Value must be between 0 and the current implemented total." sqref="W170" xr:uid="{00000000-0002-0000-0100-000027000000}">
      <formula1>0</formula1>
      <formula2>C106</formula2>
    </dataValidation>
    <dataValidation type="whole" allowBlank="1" showErrorMessage="1" errorTitle="Invalid overall count" error="Overall count must be between 0 and the current implemented total." sqref="Q171" xr:uid="{00000000-0002-0000-0100-000028000000}">
      <formula1>0</formula1>
      <formula2>C16</formula2>
    </dataValidation>
    <dataValidation type="whole" allowBlank="1" showErrorMessage="1" errorTitle="Invalid count" error="Value must be between 0 and the current implemented total." sqref="S171" xr:uid="{00000000-0002-0000-0100-000029000000}">
      <formula1>0</formula1>
      <formula2>C104</formula2>
    </dataValidation>
    <dataValidation type="whole" allowBlank="1" showErrorMessage="1" errorTitle="Invalid count" error="Value must be between 0 and the current implemented total." sqref="U171" xr:uid="{00000000-0002-0000-0100-00002A000000}">
      <formula1>0</formula1>
      <formula2>C105</formula2>
    </dataValidation>
    <dataValidation type="whole" allowBlank="1" showErrorMessage="1" errorTitle="Invalid count" error="Value must be between 0 and the current implemented total." sqref="W171" xr:uid="{00000000-0002-0000-0100-00002B000000}">
      <formula1>0</formula1>
      <formula2>C106</formula2>
    </dataValidation>
    <dataValidation type="whole" allowBlank="1" showErrorMessage="1" errorTitle="Invalid overall count" error="Overall count must be between 0 and the current implemented total." sqref="Q172" xr:uid="{00000000-0002-0000-0100-00002C000000}">
      <formula1>0</formula1>
      <formula2>C16</formula2>
    </dataValidation>
    <dataValidation type="whole" allowBlank="1" showErrorMessage="1" errorTitle="Invalid count" error="Value must be between 0 and the current implemented total." sqref="S172" xr:uid="{00000000-0002-0000-0100-00002D000000}">
      <formula1>0</formula1>
      <formula2>C104</formula2>
    </dataValidation>
    <dataValidation type="whole" allowBlank="1" showErrorMessage="1" errorTitle="Invalid count" error="Value must be between 0 and the current implemented total." sqref="U172" xr:uid="{00000000-0002-0000-0100-00002E000000}">
      <formula1>0</formula1>
      <formula2>C105</formula2>
    </dataValidation>
    <dataValidation type="whole" allowBlank="1" showErrorMessage="1" errorTitle="Invalid count" error="Value must be between 0 and the current implemented total." sqref="W172" xr:uid="{00000000-0002-0000-0100-00002F000000}">
      <formula1>0</formula1>
      <formula2>C106</formula2>
    </dataValidation>
    <dataValidation type="whole" allowBlank="1" showErrorMessage="1" errorTitle="Invalid overall count" error="Overall count must be between 0 and the current implemented total." sqref="Q173" xr:uid="{00000000-0002-0000-0100-000030000000}">
      <formula1>0</formula1>
      <formula2>C16</formula2>
    </dataValidation>
    <dataValidation type="whole" allowBlank="1" showErrorMessage="1" errorTitle="Invalid count" error="Value must be between 0 and the current implemented total." sqref="S173" xr:uid="{00000000-0002-0000-0100-000031000000}">
      <formula1>0</formula1>
      <formula2>C104</formula2>
    </dataValidation>
    <dataValidation type="whole" allowBlank="1" showErrorMessage="1" errorTitle="Invalid count" error="Value must be between 0 and the current implemented total." sqref="U173" xr:uid="{00000000-0002-0000-0100-000032000000}">
      <formula1>0</formula1>
      <formula2>C105</formula2>
    </dataValidation>
    <dataValidation type="whole" allowBlank="1" showErrorMessage="1" errorTitle="Invalid count" error="Value must be between 0 and the current implemented total." sqref="W173" xr:uid="{00000000-0002-0000-0100-000033000000}">
      <formula1>0</formula1>
      <formula2>C106</formula2>
    </dataValidation>
    <dataValidation type="whole" allowBlank="1" showErrorMessage="1" errorTitle="Invalid overall count" error="Overall count must be between 0 and the current implemented total." sqref="Q174" xr:uid="{00000000-0002-0000-0100-000034000000}">
      <formula1>0</formula1>
      <formula2>C16</formula2>
    </dataValidation>
    <dataValidation type="whole" allowBlank="1" showErrorMessage="1" errorTitle="Invalid count" error="Value must be between 0 and the current implemented total." sqref="S174" xr:uid="{00000000-0002-0000-0100-000035000000}">
      <formula1>0</formula1>
      <formula2>C104</formula2>
    </dataValidation>
    <dataValidation type="whole" allowBlank="1" showErrorMessage="1" errorTitle="Invalid count" error="Value must be between 0 and the current implemented total." sqref="U174" xr:uid="{00000000-0002-0000-0100-000036000000}">
      <formula1>0</formula1>
      <formula2>C105</formula2>
    </dataValidation>
    <dataValidation type="whole" allowBlank="1" showErrorMessage="1" errorTitle="Invalid count" error="Value must be between 0 and the current implemented total." sqref="W174" xr:uid="{00000000-0002-0000-0100-000037000000}">
      <formula1>0</formula1>
      <formula2>C106</formula2>
    </dataValidation>
    <dataValidation type="whole" allowBlank="1" showErrorMessage="1" errorTitle="Invalid overall count" error="Overall count must be between 0 and the current implemented total." sqref="Q175" xr:uid="{00000000-0002-0000-0100-000038000000}">
      <formula1>0</formula1>
      <formula2>C16</formula2>
    </dataValidation>
    <dataValidation type="whole" allowBlank="1" showErrorMessage="1" errorTitle="Invalid count" error="Value must be between 0 and the current implemented total." sqref="S175" xr:uid="{00000000-0002-0000-0100-000039000000}">
      <formula1>0</formula1>
      <formula2>C104</formula2>
    </dataValidation>
    <dataValidation type="whole" allowBlank="1" showErrorMessage="1" errorTitle="Invalid count" error="Value must be between 0 and the current implemented total." sqref="U175" xr:uid="{00000000-0002-0000-0100-00003A000000}">
      <formula1>0</formula1>
      <formula2>C105</formula2>
    </dataValidation>
    <dataValidation type="whole" allowBlank="1" showErrorMessage="1" errorTitle="Invalid count" error="Value must be between 0 and the current implemented total." sqref="W175" xr:uid="{00000000-0002-0000-0100-00003B000000}">
      <formula1>0</formula1>
      <formula2>C106</formula2>
    </dataValidation>
    <dataValidation type="whole" allowBlank="1" showErrorMessage="1" errorTitle="Invalid overall count" error="Overall count must be between 0 and the current implemented total." sqref="Q176" xr:uid="{00000000-0002-0000-0100-00003C000000}">
      <formula1>0</formula1>
      <formula2>C16</formula2>
    </dataValidation>
    <dataValidation type="whole" allowBlank="1" showErrorMessage="1" errorTitle="Invalid count" error="Value must be between 0 and the current implemented total." sqref="S176" xr:uid="{00000000-0002-0000-0100-00003D000000}">
      <formula1>0</formula1>
      <formula2>C104</formula2>
    </dataValidation>
    <dataValidation type="whole" allowBlank="1" showErrorMessage="1" errorTitle="Invalid count" error="Value must be between 0 and the current implemented total." sqref="U176" xr:uid="{00000000-0002-0000-0100-00003E000000}">
      <formula1>0</formula1>
      <formula2>C105</formula2>
    </dataValidation>
    <dataValidation type="whole" allowBlank="1" showErrorMessage="1" errorTitle="Invalid count" error="Value must be between 0 and the current implemented total." sqref="W176" xr:uid="{00000000-0002-0000-0100-00003F000000}">
      <formula1>0</formula1>
      <formula2>C106</formula2>
    </dataValidation>
    <dataValidation type="whole" allowBlank="1" showErrorMessage="1" errorTitle="Invalid overall count" error="Overall count must be between 0 and the current implemented total." sqref="Q177" xr:uid="{00000000-0002-0000-0100-000040000000}">
      <formula1>0</formula1>
      <formula2>C16</formula2>
    </dataValidation>
    <dataValidation type="whole" allowBlank="1" showErrorMessage="1" errorTitle="Invalid count" error="Value must be between 0 and the current implemented total." sqref="S177" xr:uid="{00000000-0002-0000-0100-000041000000}">
      <formula1>0</formula1>
      <formula2>C104</formula2>
    </dataValidation>
    <dataValidation type="whole" allowBlank="1" showErrorMessage="1" errorTitle="Invalid count" error="Value must be between 0 and the current implemented total." sqref="U177" xr:uid="{00000000-0002-0000-0100-000042000000}">
      <formula1>0</formula1>
      <formula2>C105</formula2>
    </dataValidation>
    <dataValidation type="whole" allowBlank="1" showErrorMessage="1" errorTitle="Invalid count" error="Value must be between 0 and the current implemented total." sqref="W177" xr:uid="{00000000-0002-0000-0100-000043000000}">
      <formula1>0</formula1>
      <formula2>C106</formula2>
    </dataValidation>
    <dataValidation type="whole" allowBlank="1" showErrorMessage="1" errorTitle="Invalid overall count" error="Overall count must be between 0 and the current implemented total." sqref="Q178" xr:uid="{00000000-0002-0000-0100-000044000000}">
      <formula1>0</formula1>
      <formula2>C16</formula2>
    </dataValidation>
    <dataValidation type="whole" allowBlank="1" showErrorMessage="1" errorTitle="Invalid count" error="Value must be between 0 and the current implemented total." sqref="S178" xr:uid="{00000000-0002-0000-0100-000045000000}">
      <formula1>0</formula1>
      <formula2>C104</formula2>
    </dataValidation>
    <dataValidation type="whole" allowBlank="1" showErrorMessage="1" errorTitle="Invalid count" error="Value must be between 0 and the current implemented total." sqref="U178" xr:uid="{00000000-0002-0000-0100-000046000000}">
      <formula1>0</formula1>
      <formula2>C105</formula2>
    </dataValidation>
    <dataValidation type="whole" allowBlank="1" showErrorMessage="1" errorTitle="Invalid count" error="Value must be between 0 and the current implemented total." sqref="W178" xr:uid="{00000000-0002-0000-0100-000047000000}">
      <formula1>0</formula1>
      <formula2>C106</formula2>
    </dataValidation>
    <dataValidation type="whole" allowBlank="1" showErrorMessage="1" errorTitle="Invalid overall count" error="Overall count must be between 0 and the current implemented total." sqref="Q179" xr:uid="{00000000-0002-0000-0100-000048000000}">
      <formula1>0</formula1>
      <formula2>C16</formula2>
    </dataValidation>
    <dataValidation type="whole" allowBlank="1" showErrorMessage="1" errorTitle="Invalid count" error="Value must be between 0 and the current implemented total." sqref="S179" xr:uid="{00000000-0002-0000-0100-000049000000}">
      <formula1>0</formula1>
      <formula2>C104</formula2>
    </dataValidation>
    <dataValidation type="whole" allowBlank="1" showErrorMessage="1" errorTitle="Invalid count" error="Value must be between 0 and the current implemented total." sqref="U179" xr:uid="{00000000-0002-0000-0100-00004A000000}">
      <formula1>0</formula1>
      <formula2>C105</formula2>
    </dataValidation>
    <dataValidation type="whole" allowBlank="1" showErrorMessage="1" errorTitle="Invalid count" error="Value must be between 0 and the current implemented total." sqref="W179" xr:uid="{00000000-0002-0000-0100-00004B000000}">
      <formula1>0</formula1>
      <formula2>C106</formula2>
    </dataValidation>
    <dataValidation type="whole" allowBlank="1" showErrorMessage="1" errorTitle="Invalid overall count" error="Overall count must be between 0 and the current implemented total." sqref="Q180" xr:uid="{00000000-0002-0000-0100-00004C000000}">
      <formula1>0</formula1>
      <formula2>C16</formula2>
    </dataValidation>
    <dataValidation type="whole" allowBlank="1" showErrorMessage="1" errorTitle="Invalid count" error="Value must be between 0 and the current implemented total." sqref="S180" xr:uid="{00000000-0002-0000-0100-00004D000000}">
      <formula1>0</formula1>
      <formula2>C104</formula2>
    </dataValidation>
    <dataValidation type="whole" allowBlank="1" showErrorMessage="1" errorTitle="Invalid count" error="Value must be between 0 and the current implemented total." sqref="U180" xr:uid="{00000000-0002-0000-0100-00004E000000}">
      <formula1>0</formula1>
      <formula2>C105</formula2>
    </dataValidation>
    <dataValidation type="whole" allowBlank="1" showErrorMessage="1" errorTitle="Invalid count" error="Value must be between 0 and the current implemented total." sqref="W180" xr:uid="{00000000-0002-0000-0100-00004F000000}">
      <formula1>0</formula1>
      <formula2>C106</formula2>
    </dataValidation>
    <dataValidation type="whole" allowBlank="1" showErrorMessage="1" errorTitle="Invalid overall count" error="Overall count must be between 0 and the current implemented total." sqref="Q181" xr:uid="{00000000-0002-0000-0100-000050000000}">
      <formula1>0</formula1>
      <formula2>C16</formula2>
    </dataValidation>
    <dataValidation type="whole" allowBlank="1" showErrorMessage="1" errorTitle="Invalid count" error="Value must be between 0 and the current implemented total." sqref="S181" xr:uid="{00000000-0002-0000-0100-000051000000}">
      <formula1>0</formula1>
      <formula2>C104</formula2>
    </dataValidation>
    <dataValidation type="whole" allowBlank="1" showErrorMessage="1" errorTitle="Invalid count" error="Value must be between 0 and the current implemented total." sqref="U181" xr:uid="{00000000-0002-0000-0100-000052000000}">
      <formula1>0</formula1>
      <formula2>C105</formula2>
    </dataValidation>
    <dataValidation type="whole" allowBlank="1" showErrorMessage="1" errorTitle="Invalid count" error="Value must be between 0 and the current implemented total." sqref="W181" xr:uid="{00000000-0002-0000-0100-000053000000}">
      <formula1>0</formula1>
      <formula2>C106</formula2>
    </dataValidation>
    <dataValidation type="whole" allowBlank="1" showErrorMessage="1" errorTitle="Invalid overall count" error="Overall count must be between 0 and the current implemented total." sqref="Q182" xr:uid="{00000000-0002-0000-0100-000054000000}">
      <formula1>0</formula1>
      <formula2>C16</formula2>
    </dataValidation>
    <dataValidation type="whole" allowBlank="1" showErrorMessage="1" errorTitle="Invalid count" error="Value must be between 0 and the current implemented total." sqref="S182" xr:uid="{00000000-0002-0000-0100-000055000000}">
      <formula1>0</formula1>
      <formula2>C104</formula2>
    </dataValidation>
    <dataValidation type="whole" allowBlank="1" showErrorMessage="1" errorTitle="Invalid count" error="Value must be between 0 and the current implemented total." sqref="U182" xr:uid="{00000000-0002-0000-0100-000056000000}">
      <formula1>0</formula1>
      <formula2>C105</formula2>
    </dataValidation>
    <dataValidation type="whole" allowBlank="1" showErrorMessage="1" errorTitle="Invalid count" error="Value must be between 0 and the current implemented total." sqref="W182" xr:uid="{00000000-0002-0000-0100-000057000000}">
      <formula1>0</formula1>
      <formula2>C106</formula2>
    </dataValidation>
    <dataValidation type="whole" allowBlank="1" showErrorMessage="1" errorTitle="Invalid overall count" error="Overall count must be between 0 and the current implemented total." sqref="Q183" xr:uid="{00000000-0002-0000-0100-000058000000}">
      <formula1>0</formula1>
      <formula2>C16</formula2>
    </dataValidation>
    <dataValidation type="whole" allowBlank="1" showErrorMessage="1" errorTitle="Invalid count" error="Value must be between 0 and the current implemented total." sqref="S183" xr:uid="{00000000-0002-0000-0100-000059000000}">
      <formula1>0</formula1>
      <formula2>C104</formula2>
    </dataValidation>
    <dataValidation type="whole" allowBlank="1" showErrorMessage="1" errorTitle="Invalid count" error="Value must be between 0 and the current implemented total." sqref="U183" xr:uid="{00000000-0002-0000-0100-00005A000000}">
      <formula1>0</formula1>
      <formula2>C105</formula2>
    </dataValidation>
    <dataValidation type="whole" allowBlank="1" showErrorMessage="1" errorTitle="Invalid count" error="Value must be between 0 and the current implemented total." sqref="W183" xr:uid="{00000000-0002-0000-0100-00005B000000}">
      <formula1>0</formula1>
      <formula2>C106</formula2>
    </dataValidation>
    <dataValidation type="whole" allowBlank="1" showErrorMessage="1" errorTitle="Invalid overall count" error="Overall count must be between 0 and the current implemented total." sqref="Q184" xr:uid="{00000000-0002-0000-0100-00005C000000}">
      <formula1>0</formula1>
      <formula2>C16</formula2>
    </dataValidation>
    <dataValidation type="whole" allowBlank="1" showErrorMessage="1" errorTitle="Invalid count" error="Value must be between 0 and the current implemented total." sqref="S184" xr:uid="{00000000-0002-0000-0100-00005D000000}">
      <formula1>0</formula1>
      <formula2>C104</formula2>
    </dataValidation>
    <dataValidation type="whole" allowBlank="1" showErrorMessage="1" errorTitle="Invalid count" error="Value must be between 0 and the current implemented total." sqref="U184" xr:uid="{00000000-0002-0000-0100-00005E000000}">
      <formula1>0</formula1>
      <formula2>C105</formula2>
    </dataValidation>
    <dataValidation type="whole" allowBlank="1" showErrorMessage="1" errorTitle="Invalid count" error="Value must be between 0 and the current implemented total." sqref="W184" xr:uid="{00000000-0002-0000-0100-00005F000000}">
      <formula1>0</formula1>
      <formula2>C106</formula2>
    </dataValidation>
    <dataValidation type="whole" allowBlank="1" showErrorMessage="1" errorTitle="Invalid overall count" error="Overall count must be between 0 and the current implemented total." sqref="Q185" xr:uid="{00000000-0002-0000-0100-000060000000}">
      <formula1>0</formula1>
      <formula2>C16</formula2>
    </dataValidation>
    <dataValidation type="whole" allowBlank="1" showErrorMessage="1" errorTitle="Invalid count" error="Value must be between 0 and the current implemented total." sqref="S185" xr:uid="{00000000-0002-0000-0100-000061000000}">
      <formula1>0</formula1>
      <formula2>C104</formula2>
    </dataValidation>
    <dataValidation type="whole" allowBlank="1" showErrorMessage="1" errorTitle="Invalid count" error="Value must be between 0 and the current implemented total." sqref="U185" xr:uid="{00000000-0002-0000-0100-000062000000}">
      <formula1>0</formula1>
      <formula2>C105</formula2>
    </dataValidation>
    <dataValidation type="whole" allowBlank="1" showErrorMessage="1" errorTitle="Invalid count" error="Value must be between 0 and the current implemented total." sqref="W185" xr:uid="{00000000-0002-0000-0100-000063000000}">
      <formula1>0</formula1>
      <formula2>C106</formula2>
    </dataValidation>
    <dataValidation type="whole" allowBlank="1" showErrorMessage="1" errorTitle="Invalid overall count" error="Overall count must be between 0 and the current implemented total." sqref="Q186" xr:uid="{00000000-0002-0000-0100-000064000000}">
      <formula1>0</formula1>
      <formula2>C16</formula2>
    </dataValidation>
    <dataValidation type="whole" allowBlank="1" showErrorMessage="1" errorTitle="Invalid count" error="Value must be between 0 and the current implemented total." sqref="S186" xr:uid="{00000000-0002-0000-0100-000065000000}">
      <formula1>0</formula1>
      <formula2>C104</formula2>
    </dataValidation>
    <dataValidation type="whole" allowBlank="1" showErrorMessage="1" errorTitle="Invalid count" error="Value must be between 0 and the current implemented total." sqref="U186" xr:uid="{00000000-0002-0000-0100-000066000000}">
      <formula1>0</formula1>
      <formula2>C105</formula2>
    </dataValidation>
    <dataValidation type="whole" allowBlank="1" showErrorMessage="1" errorTitle="Invalid count" error="Value must be between 0 and the current implemented total." sqref="W186" xr:uid="{00000000-0002-0000-0100-000067000000}">
      <formula1>0</formula1>
      <formula2>C106</formula2>
    </dataValidation>
    <dataValidation type="whole" allowBlank="1" showErrorMessage="1" errorTitle="Invalid overall count" error="Overall count must be between 0 and the current implemented total." sqref="Q187" xr:uid="{00000000-0002-0000-0100-000068000000}">
      <formula1>0</formula1>
      <formula2>C16</formula2>
    </dataValidation>
    <dataValidation type="whole" allowBlank="1" showErrorMessage="1" errorTitle="Invalid count" error="Value must be between 0 and the current implemented total." sqref="S187" xr:uid="{00000000-0002-0000-0100-000069000000}">
      <formula1>0</formula1>
      <formula2>C104</formula2>
    </dataValidation>
    <dataValidation type="whole" allowBlank="1" showErrorMessage="1" errorTitle="Invalid count" error="Value must be between 0 and the current implemented total." sqref="U187" xr:uid="{00000000-0002-0000-0100-00006A000000}">
      <formula1>0</formula1>
      <formula2>C105</formula2>
    </dataValidation>
    <dataValidation type="whole" allowBlank="1" showErrorMessage="1" errorTitle="Invalid count" error="Value must be between 0 and the current implemented total." sqref="W187" xr:uid="{00000000-0002-0000-0100-00006B000000}">
      <formula1>0</formula1>
      <formula2>C106</formula2>
    </dataValidation>
    <dataValidation type="whole" allowBlank="1" showErrorMessage="1" errorTitle="Invalid overall count" error="Overall count must be between 0 and the current implemented total." sqref="Q188" xr:uid="{00000000-0002-0000-0100-00006C000000}">
      <formula1>0</formula1>
      <formula2>C16</formula2>
    </dataValidation>
    <dataValidation type="whole" allowBlank="1" showErrorMessage="1" errorTitle="Invalid count" error="Value must be between 0 and the current implemented total." sqref="S188" xr:uid="{00000000-0002-0000-0100-00006D000000}">
      <formula1>0</formula1>
      <formula2>C104</formula2>
    </dataValidation>
    <dataValidation type="whole" allowBlank="1" showErrorMessage="1" errorTitle="Invalid count" error="Value must be between 0 and the current implemented total." sqref="U188" xr:uid="{00000000-0002-0000-0100-00006E000000}">
      <formula1>0</formula1>
      <formula2>C105</formula2>
    </dataValidation>
    <dataValidation type="whole" allowBlank="1" showErrorMessage="1" errorTitle="Invalid count" error="Value must be between 0 and the current implemented total." sqref="W188" xr:uid="{00000000-0002-0000-0100-00006F000000}">
      <formula1>0</formula1>
      <formula2>C106</formula2>
    </dataValidation>
    <dataValidation type="whole" allowBlank="1" showErrorMessage="1" errorTitle="Invalid overall count" error="Overall count must be between 0 and the current implemented total." sqref="Q189" xr:uid="{00000000-0002-0000-0100-000070000000}">
      <formula1>0</formula1>
      <formula2>C16</formula2>
    </dataValidation>
    <dataValidation type="whole" allowBlank="1" showErrorMessage="1" errorTitle="Invalid count" error="Value must be between 0 and the current implemented total." sqref="S189" xr:uid="{00000000-0002-0000-0100-000071000000}">
      <formula1>0</formula1>
      <formula2>C104</formula2>
    </dataValidation>
    <dataValidation type="whole" allowBlank="1" showErrorMessage="1" errorTitle="Invalid count" error="Value must be between 0 and the current implemented total." sqref="U189" xr:uid="{00000000-0002-0000-0100-000072000000}">
      <formula1>0</formula1>
      <formula2>C105</formula2>
    </dataValidation>
    <dataValidation type="whole" allowBlank="1" showErrorMessage="1" errorTitle="Invalid count" error="Value must be between 0 and the current implemented total." sqref="W189" xr:uid="{00000000-0002-0000-0100-000073000000}">
      <formula1>0</formula1>
      <formula2>C106</formula2>
    </dataValidation>
    <dataValidation type="whole" allowBlank="1" showErrorMessage="1" errorTitle="Invalid overall count" error="Overall count must be between 0 and the current implemented total." sqref="Q190" xr:uid="{00000000-0002-0000-0100-000074000000}">
      <formula1>0</formula1>
      <formula2>C16</formula2>
    </dataValidation>
    <dataValidation type="whole" allowBlank="1" showErrorMessage="1" errorTitle="Invalid count" error="Value must be between 0 and the current implemented total." sqref="S190" xr:uid="{00000000-0002-0000-0100-000075000000}">
      <formula1>0</formula1>
      <formula2>C104</formula2>
    </dataValidation>
    <dataValidation type="whole" allowBlank="1" showErrorMessage="1" errorTitle="Invalid count" error="Value must be between 0 and the current implemented total." sqref="U190" xr:uid="{00000000-0002-0000-0100-000076000000}">
      <formula1>0</formula1>
      <formula2>C105</formula2>
    </dataValidation>
    <dataValidation type="whole" allowBlank="1" showErrorMessage="1" errorTitle="Invalid count" error="Value must be between 0 and the current implemented total." sqref="W190" xr:uid="{00000000-0002-0000-0100-000077000000}">
      <formula1>0</formula1>
      <formula2>C106</formula2>
    </dataValidation>
    <dataValidation type="whole" allowBlank="1" showErrorMessage="1" errorTitle="Invalid Asset Count" error="Value must be between 0 and the Total Asset Numbers above." sqref="Q203" xr:uid="{00000000-0002-0000-0100-000078000000}">
      <formula1>0</formula1>
      <formula2>$P199</formula2>
    </dataValidation>
    <dataValidation type="whole" allowBlank="1" showErrorMessage="1" errorTitle="Invalid Asset Count" error="Value must be between 0 and the Total Asset Numbers above." sqref="Q204" xr:uid="{00000000-0002-0000-0100-000079000000}">
      <formula1>0</formula1>
      <formula2>$P199</formula2>
    </dataValidation>
    <dataValidation type="whole" allowBlank="1" showErrorMessage="1" errorTitle="Invalid Asset Count" error="Value must be between 0 and the Total Asset Numbers above." sqref="Q205" xr:uid="{00000000-0002-0000-0100-00007A000000}">
      <formula1>0</formula1>
      <formula2>$P199</formula2>
    </dataValidation>
    <dataValidation type="whole" allowBlank="1" showErrorMessage="1" errorTitle="Invalid Asset Count" error="Value must be between 0 and the Total Asset Numbers above." sqref="Q206" xr:uid="{00000000-0002-0000-0100-00007B000000}">
      <formula1>0</formula1>
      <formula2>$P199</formula2>
    </dataValidation>
    <dataValidation type="whole" allowBlank="1" showErrorMessage="1" errorTitle="Invalid Asset Count" error="Value must be between 0 and the Total Asset Numbers above." sqref="Q207" xr:uid="{00000000-0002-0000-0100-00007C000000}">
      <formula1>0</formula1>
      <formula2>$P199</formula2>
    </dataValidation>
    <dataValidation type="whole" allowBlank="1" showErrorMessage="1" errorTitle="Invalid Asset Count" error="Value must be between 0 and the Total Asset Numbers above." sqref="Q208" xr:uid="{00000000-0002-0000-0100-00007D000000}">
      <formula1>0</formula1>
      <formula2>$P199</formula2>
    </dataValidation>
    <dataValidation type="whole" allowBlank="1" showErrorMessage="1" errorTitle="Invalid Asset Count" error="Value must be between 0 and the Total Asset Numbers above." sqref="Q209" xr:uid="{00000000-0002-0000-0100-00007E000000}">
      <formula1>0</formula1>
      <formula2>$P199</formula2>
    </dataValidation>
    <dataValidation type="whole" allowBlank="1" showErrorMessage="1" errorTitle="Invalid Asset Count" error="Value must be between 0 and the Total Asset Numbers above." sqref="Q210" xr:uid="{00000000-0002-0000-0100-00007F000000}">
      <formula1>0</formula1>
      <formula2>$P199</formula2>
    </dataValidation>
    <dataValidation type="whole" allowBlank="1" showErrorMessage="1" errorTitle="Invalid Asset Count" error="Value must be between 0 and the Total Asset Numbers above." sqref="Q211" xr:uid="{00000000-0002-0000-0100-000080000000}">
      <formula1>0</formula1>
      <formula2>$P199</formula2>
    </dataValidation>
    <dataValidation type="whole" allowBlank="1" showErrorMessage="1" errorTitle="Invalid Asset Count" error="Value must be between 0 and the Total Asset Numbers above." sqref="Q212" xr:uid="{00000000-0002-0000-0100-000081000000}">
      <formula1>0</formula1>
      <formula2>$P199</formula2>
    </dataValidation>
    <dataValidation type="whole" allowBlank="1" showErrorMessage="1" errorTitle="Invalid Asset Count" error="Value must be between 0 and the Total Asset Numbers above." sqref="Q213" xr:uid="{00000000-0002-0000-0100-000082000000}">
      <formula1>0</formula1>
      <formula2>$P199</formula2>
    </dataValidation>
    <dataValidation type="whole" allowBlank="1" showErrorMessage="1" errorTitle="Invalid Asset Count" error="Value must be between 0 and the Total Asset Numbers above." sqref="Q214" xr:uid="{00000000-0002-0000-0100-000083000000}">
      <formula1>0</formula1>
      <formula2>$P199</formula2>
    </dataValidation>
    <dataValidation type="whole" allowBlank="1" showErrorMessage="1" errorTitle="Invalid Asset Count" error="Value must be between 0 and the Total Asset Numbers above." sqref="Q215" xr:uid="{00000000-0002-0000-0100-000084000000}">
      <formula1>0</formula1>
      <formula2>$P199</formula2>
    </dataValidation>
    <dataValidation type="whole" allowBlank="1" showErrorMessage="1" errorTitle="Invalid Asset Count" error="Value must be between 0 and the Total Asset Numbers above." sqref="Q216" xr:uid="{00000000-0002-0000-0100-000085000000}">
      <formula1>0</formula1>
      <formula2>$P199</formula2>
    </dataValidation>
    <dataValidation type="whole" allowBlank="1" showErrorMessage="1" errorTitle="Invalid Asset Count" error="Value must be between 0 and the Total Asset Numbers above." sqref="Q217" xr:uid="{00000000-0002-0000-0100-000086000000}">
      <formula1>0</formula1>
      <formula2>$P199</formula2>
    </dataValidation>
    <dataValidation type="whole" allowBlank="1" showErrorMessage="1" errorTitle="Invalid Asset Count" error="Value must be between 0 and the Total Asset Numbers above." sqref="Q218" xr:uid="{00000000-0002-0000-0100-000087000000}">
      <formula1>0</formula1>
      <formula2>$P199</formula2>
    </dataValidation>
    <dataValidation type="whole" allowBlank="1" showErrorMessage="1" errorTitle="Invalid Asset Count" error="Value must be between 0 and the Total Asset Numbers above." sqref="Q219" xr:uid="{00000000-0002-0000-0100-000088000000}">
      <formula1>0</formula1>
      <formula2>$P199</formula2>
    </dataValidation>
    <dataValidation type="whole" allowBlank="1" showErrorMessage="1" errorTitle="Invalid Asset Count" error="Value must be between 0 and the Total Asset Numbers above." sqref="Q220" xr:uid="{00000000-0002-0000-0100-000089000000}">
      <formula1>0</formula1>
      <formula2>$P199</formula2>
    </dataValidation>
    <dataValidation type="whole" allowBlank="1" showErrorMessage="1" errorTitle="Invalid Asset Count" error="Value must be between 0 and the Total Asset Numbers above." sqref="Q221" xr:uid="{00000000-0002-0000-0100-00008A000000}">
      <formula1>0</formula1>
      <formula2>$P199</formula2>
    </dataValidation>
    <dataValidation type="whole" allowBlank="1" showErrorMessage="1" errorTitle="Invalid Asset Count" error="Value must be between 0 and the Total Asset Numbers above." sqref="Q222" xr:uid="{00000000-0002-0000-0100-00008B000000}">
      <formula1>0</formula1>
      <formula2>$P199</formula2>
    </dataValidation>
  </dataValidations>
  <hyperlinks>
    <hyperlink ref="B22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56"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27</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27</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27</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27</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27</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27</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27</v>
      </c>
      <c r="D13" s="3" t="s">
        <v>17</v>
      </c>
      <c r="E13" s="4" t="s">
        <v>18</v>
      </c>
      <c r="F13" s="4" t="s">
        <v>19</v>
      </c>
      <c r="G13" s="4" t="s">
        <v>20</v>
      </c>
      <c r="H13" s="4" t="s">
        <v>21</v>
      </c>
      <c r="I13" s="5" t="s">
        <v>21</v>
      </c>
      <c r="J13" s="1" t="s">
        <v>78</v>
      </c>
      <c r="K13" s="1" t="s">
        <v>74</v>
      </c>
      <c r="L13" s="1" t="s">
        <v>79</v>
      </c>
      <c r="M13" s="4" t="str">
        <f t="shared" si="0"/>
        <v>Outstanding</v>
      </c>
      <c r="N13" s="13" t="s">
        <v>21</v>
      </c>
    </row>
    <row r="14" spans="1:14" ht="60" customHeight="1" x14ac:dyDescent="0.35">
      <c r="A14" s="11" t="s">
        <v>80</v>
      </c>
      <c r="B14" s="1" t="s">
        <v>81</v>
      </c>
      <c r="C14" s="2" t="s">
        <v>27</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27</v>
      </c>
      <c r="D16" s="3" t="s">
        <v>17</v>
      </c>
      <c r="E16" s="4" t="s">
        <v>18</v>
      </c>
      <c r="F16" s="4" t="s">
        <v>19</v>
      </c>
      <c r="G16" s="4" t="s">
        <v>20</v>
      </c>
      <c r="H16" s="4" t="s">
        <v>21</v>
      </c>
      <c r="I16" s="5" t="s">
        <v>21</v>
      </c>
      <c r="J16" s="1" t="s">
        <v>92</v>
      </c>
      <c r="K16" s="1" t="s">
        <v>93</v>
      </c>
      <c r="L16" s="1" t="s">
        <v>94</v>
      </c>
      <c r="M16" s="4" t="str">
        <f t="shared" si="0"/>
        <v>Outstanding</v>
      </c>
      <c r="N16" s="13" t="s">
        <v>21</v>
      </c>
    </row>
    <row r="17" spans="1:14" ht="60" customHeight="1" x14ac:dyDescent="0.35">
      <c r="A17" s="11" t="s">
        <v>95</v>
      </c>
      <c r="B17" s="1" t="s">
        <v>96</v>
      </c>
      <c r="C17" s="2" t="s">
        <v>27</v>
      </c>
      <c r="D17" s="3" t="s">
        <v>17</v>
      </c>
      <c r="E17" s="4" t="s">
        <v>18</v>
      </c>
      <c r="F17" s="4" t="s">
        <v>19</v>
      </c>
      <c r="G17" s="4" t="s">
        <v>20</v>
      </c>
      <c r="H17" s="4" t="s">
        <v>21</v>
      </c>
      <c r="I17" s="5" t="s">
        <v>21</v>
      </c>
      <c r="J17" s="1" t="s">
        <v>97</v>
      </c>
      <c r="K17" s="1" t="s">
        <v>98</v>
      </c>
      <c r="L17" s="1" t="s">
        <v>99</v>
      </c>
      <c r="M17" s="4" t="str">
        <f t="shared" si="0"/>
        <v>Outstanding</v>
      </c>
      <c r="N17" s="13" t="s">
        <v>21</v>
      </c>
    </row>
    <row r="18" spans="1:14" ht="60" customHeight="1" x14ac:dyDescent="0.35">
      <c r="A18" s="11" t="s">
        <v>100</v>
      </c>
      <c r="B18" s="1" t="s">
        <v>101</v>
      </c>
      <c r="C18" s="2" t="s">
        <v>27</v>
      </c>
      <c r="D18" s="3" t="s">
        <v>17</v>
      </c>
      <c r="E18" s="4" t="s">
        <v>18</v>
      </c>
      <c r="F18" s="4" t="s">
        <v>19</v>
      </c>
      <c r="G18" s="4" t="s">
        <v>20</v>
      </c>
      <c r="H18" s="4" t="s">
        <v>21</v>
      </c>
      <c r="I18" s="5" t="s">
        <v>21</v>
      </c>
      <c r="J18" s="1" t="s">
        <v>102</v>
      </c>
      <c r="K18" s="1" t="s">
        <v>103</v>
      </c>
      <c r="L18" s="1" t="s">
        <v>104</v>
      </c>
      <c r="M18" s="4" t="str">
        <f t="shared" si="0"/>
        <v>Outstanding</v>
      </c>
      <c r="N18" s="13" t="s">
        <v>21</v>
      </c>
    </row>
    <row r="19" spans="1:14" ht="60" customHeight="1" x14ac:dyDescent="0.35">
      <c r="A19" s="11" t="s">
        <v>105</v>
      </c>
      <c r="B19" s="1" t="s">
        <v>106</v>
      </c>
      <c r="C19" s="2" t="s">
        <v>27</v>
      </c>
      <c r="D19" s="3" t="s">
        <v>17</v>
      </c>
      <c r="E19" s="4" t="s">
        <v>18</v>
      </c>
      <c r="F19" s="4" t="s">
        <v>19</v>
      </c>
      <c r="G19" s="4" t="s">
        <v>20</v>
      </c>
      <c r="H19" s="4" t="s">
        <v>21</v>
      </c>
      <c r="I19" s="5" t="s">
        <v>21</v>
      </c>
      <c r="J19" s="1" t="s">
        <v>107</v>
      </c>
      <c r="K19" s="1" t="s">
        <v>108</v>
      </c>
      <c r="L19" s="1" t="s">
        <v>109</v>
      </c>
      <c r="M19" s="4" t="str">
        <f t="shared" si="0"/>
        <v>Outstanding</v>
      </c>
      <c r="N19" s="13" t="s">
        <v>21</v>
      </c>
    </row>
    <row r="20" spans="1:14" ht="60" customHeight="1" x14ac:dyDescent="0.35">
      <c r="A20" s="11" t="s">
        <v>110</v>
      </c>
      <c r="B20" s="1" t="s">
        <v>111</v>
      </c>
      <c r="C20" s="2" t="s">
        <v>27</v>
      </c>
      <c r="D20" s="3" t="s">
        <v>17</v>
      </c>
      <c r="E20" s="4" t="s">
        <v>18</v>
      </c>
      <c r="F20" s="4" t="s">
        <v>19</v>
      </c>
      <c r="G20" s="4" t="s">
        <v>20</v>
      </c>
      <c r="H20" s="4" t="s">
        <v>21</v>
      </c>
      <c r="I20" s="5" t="s">
        <v>21</v>
      </c>
      <c r="J20" s="1" t="s">
        <v>112</v>
      </c>
      <c r="K20" s="1" t="s">
        <v>113</v>
      </c>
      <c r="L20" s="1" t="s">
        <v>114</v>
      </c>
      <c r="M20" s="4" t="str">
        <f t="shared" si="0"/>
        <v>Outstanding</v>
      </c>
      <c r="N20" s="13" t="s">
        <v>21</v>
      </c>
    </row>
    <row r="21" spans="1:14" ht="60" customHeight="1" x14ac:dyDescent="0.35">
      <c r="A21" s="11" t="s">
        <v>115</v>
      </c>
      <c r="B21" s="1" t="s">
        <v>116</v>
      </c>
      <c r="C21" s="2" t="s">
        <v>27</v>
      </c>
      <c r="D21" s="3" t="s">
        <v>17</v>
      </c>
      <c r="E21" s="4" t="s">
        <v>18</v>
      </c>
      <c r="F21" s="4" t="s">
        <v>19</v>
      </c>
      <c r="G21" s="4" t="s">
        <v>20</v>
      </c>
      <c r="H21" s="4" t="s">
        <v>21</v>
      </c>
      <c r="I21" s="5" t="s">
        <v>21</v>
      </c>
      <c r="J21" s="1" t="s">
        <v>117</v>
      </c>
      <c r="K21" s="1" t="s">
        <v>118</v>
      </c>
      <c r="L21" s="1" t="s">
        <v>119</v>
      </c>
      <c r="M21" s="4" t="str">
        <f t="shared" si="0"/>
        <v>Outstanding</v>
      </c>
      <c r="N21" s="13" t="s">
        <v>21</v>
      </c>
    </row>
    <row r="22" spans="1:14" ht="60" customHeight="1" x14ac:dyDescent="0.35">
      <c r="A22" s="11" t="s">
        <v>120</v>
      </c>
      <c r="B22" s="1" t="s">
        <v>121</v>
      </c>
      <c r="C22" s="2" t="s">
        <v>27</v>
      </c>
      <c r="D22" s="3" t="s">
        <v>17</v>
      </c>
      <c r="E22" s="4" t="s">
        <v>18</v>
      </c>
      <c r="F22" s="4" t="s">
        <v>19</v>
      </c>
      <c r="G22" s="4" t="s">
        <v>20</v>
      </c>
      <c r="H22" s="4" t="s">
        <v>21</v>
      </c>
      <c r="I22" s="5" t="s">
        <v>21</v>
      </c>
      <c r="J22" s="1" t="s">
        <v>122</v>
      </c>
      <c r="K22" s="1" t="s">
        <v>29</v>
      </c>
      <c r="L22" s="1" t="s">
        <v>123</v>
      </c>
      <c r="M22" s="4" t="str">
        <f t="shared" si="0"/>
        <v>Outstanding</v>
      </c>
      <c r="N22" s="13" t="s">
        <v>21</v>
      </c>
    </row>
    <row r="23" spans="1:14" ht="60" customHeight="1" x14ac:dyDescent="0.35">
      <c r="A23" s="11" t="s">
        <v>124</v>
      </c>
      <c r="B23" s="1" t="s">
        <v>125</v>
      </c>
      <c r="C23" s="2" t="s">
        <v>27</v>
      </c>
      <c r="D23" s="3" t="s">
        <v>17</v>
      </c>
      <c r="E23" s="4" t="s">
        <v>18</v>
      </c>
      <c r="F23" s="4" t="s">
        <v>19</v>
      </c>
      <c r="G23" s="4" t="s">
        <v>20</v>
      </c>
      <c r="H23" s="4" t="s">
        <v>21</v>
      </c>
      <c r="I23" s="5" t="s">
        <v>21</v>
      </c>
      <c r="J23" s="1" t="s">
        <v>126</v>
      </c>
      <c r="K23" s="1" t="s">
        <v>127</v>
      </c>
      <c r="L23" s="1" t="s">
        <v>128</v>
      </c>
      <c r="M23" s="4" t="str">
        <f t="shared" si="0"/>
        <v>Outstanding</v>
      </c>
      <c r="N23" s="13" t="s">
        <v>21</v>
      </c>
    </row>
    <row r="24" spans="1:14" ht="60" customHeight="1" x14ac:dyDescent="0.35">
      <c r="A24" s="11" t="s">
        <v>129</v>
      </c>
      <c r="B24" s="1" t="s">
        <v>130</v>
      </c>
      <c r="C24" s="2" t="s">
        <v>27</v>
      </c>
      <c r="D24" s="3" t="s">
        <v>17</v>
      </c>
      <c r="E24" s="4" t="s">
        <v>18</v>
      </c>
      <c r="F24" s="4" t="s">
        <v>19</v>
      </c>
      <c r="G24" s="4" t="s">
        <v>20</v>
      </c>
      <c r="H24" s="4" t="s">
        <v>21</v>
      </c>
      <c r="I24" s="5" t="s">
        <v>21</v>
      </c>
      <c r="J24" s="1" t="s">
        <v>131</v>
      </c>
      <c r="K24" s="1" t="s">
        <v>132</v>
      </c>
      <c r="L24" s="1" t="s">
        <v>133</v>
      </c>
      <c r="M24" s="4" t="str">
        <f t="shared" si="0"/>
        <v>Outstanding</v>
      </c>
      <c r="N24" s="13" t="s">
        <v>21</v>
      </c>
    </row>
    <row r="25" spans="1:14" ht="60" customHeight="1" x14ac:dyDescent="0.35">
      <c r="A25" s="11" t="s">
        <v>134</v>
      </c>
      <c r="B25" s="1" t="s">
        <v>135</v>
      </c>
      <c r="C25" s="2" t="s">
        <v>27</v>
      </c>
      <c r="D25" s="3" t="s">
        <v>17</v>
      </c>
      <c r="E25" s="4" t="s">
        <v>18</v>
      </c>
      <c r="F25" s="4" t="s">
        <v>19</v>
      </c>
      <c r="G25" s="4" t="s">
        <v>20</v>
      </c>
      <c r="H25" s="4" t="s">
        <v>21</v>
      </c>
      <c r="I25" s="5" t="s">
        <v>21</v>
      </c>
      <c r="J25" s="1" t="s">
        <v>136</v>
      </c>
      <c r="K25" s="1" t="s">
        <v>137</v>
      </c>
      <c r="L25" s="1" t="s">
        <v>138</v>
      </c>
      <c r="M25" s="4" t="str">
        <f t="shared" si="0"/>
        <v>Outstanding</v>
      </c>
      <c r="N25" s="13" t="s">
        <v>21</v>
      </c>
    </row>
    <row r="26" spans="1:14" ht="60" customHeight="1" x14ac:dyDescent="0.35">
      <c r="A26" s="11" t="s">
        <v>139</v>
      </c>
      <c r="B26" s="1" t="s">
        <v>140</v>
      </c>
      <c r="C26" s="2" t="s">
        <v>27</v>
      </c>
      <c r="D26" s="3" t="s">
        <v>17</v>
      </c>
      <c r="E26" s="4" t="s">
        <v>18</v>
      </c>
      <c r="F26" s="4" t="s">
        <v>19</v>
      </c>
      <c r="G26" s="4" t="s">
        <v>20</v>
      </c>
      <c r="H26" s="4" t="s">
        <v>21</v>
      </c>
      <c r="I26" s="5" t="s">
        <v>21</v>
      </c>
      <c r="J26" s="1" t="s">
        <v>141</v>
      </c>
      <c r="K26" s="1" t="s">
        <v>142</v>
      </c>
      <c r="L26" s="1" t="s">
        <v>143</v>
      </c>
      <c r="M26" s="4" t="str">
        <f t="shared" si="0"/>
        <v>Outstanding</v>
      </c>
      <c r="N26" s="13" t="s">
        <v>21</v>
      </c>
    </row>
    <row r="27" spans="1:14" ht="60" customHeight="1" x14ac:dyDescent="0.35">
      <c r="A27" s="11" t="s">
        <v>144</v>
      </c>
      <c r="B27" s="1" t="s">
        <v>145</v>
      </c>
      <c r="C27" s="2" t="s">
        <v>27</v>
      </c>
      <c r="D27" s="3" t="s">
        <v>17</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27</v>
      </c>
      <c r="D28" s="3" t="s">
        <v>17</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27</v>
      </c>
      <c r="D29" s="3" t="s">
        <v>17</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27</v>
      </c>
      <c r="D30" s="3" t="s">
        <v>17</v>
      </c>
      <c r="E30" s="4" t="s">
        <v>18</v>
      </c>
      <c r="F30" s="4" t="s">
        <v>19</v>
      </c>
      <c r="G30" s="4" t="s">
        <v>20</v>
      </c>
      <c r="H30" s="4" t="s">
        <v>21</v>
      </c>
      <c r="I30" s="5" t="s">
        <v>21</v>
      </c>
      <c r="J30" s="1" t="s">
        <v>161</v>
      </c>
      <c r="K30" s="1" t="s">
        <v>162</v>
      </c>
      <c r="L30" s="1" t="s">
        <v>163</v>
      </c>
      <c r="M30" s="4" t="str">
        <f t="shared" si="0"/>
        <v>Outstanding</v>
      </c>
      <c r="N30" s="13" t="s">
        <v>21</v>
      </c>
    </row>
    <row r="31" spans="1:14" ht="60" customHeight="1" x14ac:dyDescent="0.35">
      <c r="A31" s="11" t="s">
        <v>164</v>
      </c>
      <c r="B31" s="1" t="s">
        <v>165</v>
      </c>
      <c r="C31" s="2" t="s">
        <v>166</v>
      </c>
      <c r="D31" s="3" t="s">
        <v>17</v>
      </c>
      <c r="E31" s="4" t="s">
        <v>18</v>
      </c>
      <c r="F31" s="4" t="s">
        <v>19</v>
      </c>
      <c r="G31" s="4" t="s">
        <v>20</v>
      </c>
      <c r="H31" s="4" t="s">
        <v>21</v>
      </c>
      <c r="I31" s="5" t="s">
        <v>21</v>
      </c>
      <c r="J31" s="1" t="s">
        <v>167</v>
      </c>
      <c r="K31" s="1" t="s">
        <v>168</v>
      </c>
      <c r="L31" s="1" t="s">
        <v>169</v>
      </c>
      <c r="M31" s="4" t="str">
        <f t="shared" si="0"/>
        <v>Outstanding</v>
      </c>
      <c r="N31" s="13" t="s">
        <v>21</v>
      </c>
    </row>
    <row r="32" spans="1:14" ht="60" customHeight="1" x14ac:dyDescent="0.35">
      <c r="A32" s="11" t="s">
        <v>170</v>
      </c>
      <c r="B32" s="1" t="s">
        <v>171</v>
      </c>
      <c r="C32" s="2" t="s">
        <v>27</v>
      </c>
      <c r="D32" s="3" t="s">
        <v>17</v>
      </c>
      <c r="E32" s="4" t="s">
        <v>18</v>
      </c>
      <c r="F32" s="4" t="s">
        <v>19</v>
      </c>
      <c r="G32" s="4" t="s">
        <v>20</v>
      </c>
      <c r="H32" s="4" t="s">
        <v>21</v>
      </c>
      <c r="I32" s="5" t="s">
        <v>21</v>
      </c>
      <c r="J32" s="1" t="s">
        <v>172</v>
      </c>
      <c r="K32" s="1" t="s">
        <v>173</v>
      </c>
      <c r="L32" s="1" t="s">
        <v>174</v>
      </c>
      <c r="M32" s="4" t="str">
        <f t="shared" si="0"/>
        <v>Outstanding</v>
      </c>
      <c r="N32" s="13" t="s">
        <v>21</v>
      </c>
    </row>
    <row r="33" spans="1:14" ht="60" customHeight="1" x14ac:dyDescent="0.35">
      <c r="A33" s="11" t="s">
        <v>175</v>
      </c>
      <c r="B33" s="1" t="s">
        <v>176</v>
      </c>
      <c r="C33" s="2" t="s">
        <v>27</v>
      </c>
      <c r="D33" s="3" t="s">
        <v>17</v>
      </c>
      <c r="E33" s="4" t="s">
        <v>18</v>
      </c>
      <c r="F33" s="4" t="s">
        <v>19</v>
      </c>
      <c r="G33" s="4" t="s">
        <v>20</v>
      </c>
      <c r="H33" s="4" t="s">
        <v>21</v>
      </c>
      <c r="I33" s="5" t="s">
        <v>21</v>
      </c>
      <c r="J33" s="1" t="s">
        <v>177</v>
      </c>
      <c r="K33" s="1" t="s">
        <v>178</v>
      </c>
      <c r="L33" s="1" t="s">
        <v>179</v>
      </c>
      <c r="M33" s="4" t="str">
        <f t="shared" si="0"/>
        <v>Outstanding</v>
      </c>
      <c r="N33" s="13" t="s">
        <v>21</v>
      </c>
    </row>
    <row r="34" spans="1:14" ht="60" customHeight="1" x14ac:dyDescent="0.35">
      <c r="A34" s="11" t="s">
        <v>180</v>
      </c>
      <c r="B34" s="1" t="s">
        <v>181</v>
      </c>
      <c r="C34" s="2" t="s">
        <v>27</v>
      </c>
      <c r="D34" s="3" t="s">
        <v>17</v>
      </c>
      <c r="E34" s="4" t="s">
        <v>18</v>
      </c>
      <c r="F34" s="4" t="s">
        <v>19</v>
      </c>
      <c r="G34" s="4" t="s">
        <v>20</v>
      </c>
      <c r="H34" s="4" t="s">
        <v>21</v>
      </c>
      <c r="I34" s="5" t="s">
        <v>21</v>
      </c>
      <c r="J34" s="1" t="s">
        <v>182</v>
      </c>
      <c r="K34" s="1" t="s">
        <v>183</v>
      </c>
      <c r="L34" s="1" t="s">
        <v>184</v>
      </c>
      <c r="M34" s="4" t="str">
        <f t="shared" si="0"/>
        <v>Outstanding</v>
      </c>
      <c r="N34" s="13" t="s">
        <v>21</v>
      </c>
    </row>
    <row r="35" spans="1:14" ht="60" customHeight="1" x14ac:dyDescent="0.35">
      <c r="A35" s="11" t="s">
        <v>185</v>
      </c>
      <c r="B35" s="1" t="s">
        <v>186</v>
      </c>
      <c r="C35" s="2" t="s">
        <v>27</v>
      </c>
      <c r="D35" s="3" t="s">
        <v>17</v>
      </c>
      <c r="E35" s="4" t="s">
        <v>18</v>
      </c>
      <c r="F35" s="4" t="s">
        <v>19</v>
      </c>
      <c r="G35" s="4" t="s">
        <v>20</v>
      </c>
      <c r="H35" s="4" t="s">
        <v>21</v>
      </c>
      <c r="I35" s="5" t="s">
        <v>21</v>
      </c>
      <c r="J35" s="1" t="s">
        <v>187</v>
      </c>
      <c r="K35" s="1" t="s">
        <v>188</v>
      </c>
      <c r="L35" s="1" t="s">
        <v>189</v>
      </c>
      <c r="M35" s="4" t="str">
        <f t="shared" si="0"/>
        <v>Outstanding</v>
      </c>
      <c r="N35" s="13" t="s">
        <v>21</v>
      </c>
    </row>
    <row r="36" spans="1:14" ht="60" customHeight="1" x14ac:dyDescent="0.35">
      <c r="A36" s="11" t="s">
        <v>190</v>
      </c>
      <c r="B36" s="1" t="s">
        <v>191</v>
      </c>
      <c r="C36" s="2" t="s">
        <v>27</v>
      </c>
      <c r="D36" s="3" t="s">
        <v>17</v>
      </c>
      <c r="E36" s="4" t="s">
        <v>18</v>
      </c>
      <c r="F36" s="4" t="s">
        <v>19</v>
      </c>
      <c r="G36" s="4" t="s">
        <v>20</v>
      </c>
      <c r="H36" s="4" t="s">
        <v>21</v>
      </c>
      <c r="I36" s="5" t="s">
        <v>21</v>
      </c>
      <c r="J36" s="1" t="s">
        <v>192</v>
      </c>
      <c r="K36" s="1" t="s">
        <v>193</v>
      </c>
      <c r="L36" s="1" t="s">
        <v>194</v>
      </c>
      <c r="M36" s="4" t="str">
        <f t="shared" si="0"/>
        <v>Outstanding</v>
      </c>
      <c r="N36" s="13" t="s">
        <v>21</v>
      </c>
    </row>
    <row r="37" spans="1:14" ht="60" customHeight="1" x14ac:dyDescent="0.35">
      <c r="A37" s="11" t="s">
        <v>195</v>
      </c>
      <c r="B37" s="1" t="s">
        <v>196</v>
      </c>
      <c r="C37" s="2" t="s">
        <v>27</v>
      </c>
      <c r="D37" s="3" t="s">
        <v>17</v>
      </c>
      <c r="E37" s="4" t="s">
        <v>18</v>
      </c>
      <c r="F37" s="4" t="s">
        <v>19</v>
      </c>
      <c r="G37" s="4" t="s">
        <v>20</v>
      </c>
      <c r="H37" s="4" t="s">
        <v>21</v>
      </c>
      <c r="I37" s="5" t="s">
        <v>21</v>
      </c>
      <c r="J37" s="1" t="s">
        <v>197</v>
      </c>
      <c r="K37" s="1" t="s">
        <v>198</v>
      </c>
      <c r="L37" s="1" t="s">
        <v>199</v>
      </c>
      <c r="M37" s="4" t="str">
        <f t="shared" si="0"/>
        <v>Outstanding</v>
      </c>
      <c r="N37" s="13" t="s">
        <v>21</v>
      </c>
    </row>
    <row r="38" spans="1:14" ht="60" customHeight="1" x14ac:dyDescent="0.35">
      <c r="A38" s="11" t="s">
        <v>200</v>
      </c>
      <c r="B38" s="1" t="s">
        <v>201</v>
      </c>
      <c r="C38" s="2" t="s">
        <v>27</v>
      </c>
      <c r="D38" s="3" t="s">
        <v>17</v>
      </c>
      <c r="E38" s="4" t="s">
        <v>18</v>
      </c>
      <c r="F38" s="4" t="s">
        <v>19</v>
      </c>
      <c r="G38" s="4" t="s">
        <v>20</v>
      </c>
      <c r="H38" s="4" t="s">
        <v>21</v>
      </c>
      <c r="I38" s="5" t="s">
        <v>21</v>
      </c>
      <c r="J38" s="1" t="s">
        <v>202</v>
      </c>
      <c r="K38" s="1" t="s">
        <v>203</v>
      </c>
      <c r="L38" s="1" t="s">
        <v>204</v>
      </c>
      <c r="M38" s="4" t="str">
        <f t="shared" si="0"/>
        <v>Outstanding</v>
      </c>
      <c r="N38" s="13" t="s">
        <v>21</v>
      </c>
    </row>
    <row r="39" spans="1:14" ht="60" customHeight="1" x14ac:dyDescent="0.35">
      <c r="A39" s="11" t="s">
        <v>205</v>
      </c>
      <c r="B39" s="1" t="s">
        <v>206</v>
      </c>
      <c r="C39" s="2" t="s">
        <v>27</v>
      </c>
      <c r="D39" s="3" t="s">
        <v>17</v>
      </c>
      <c r="E39" s="4" t="s">
        <v>18</v>
      </c>
      <c r="F39" s="4" t="s">
        <v>19</v>
      </c>
      <c r="G39" s="4" t="s">
        <v>20</v>
      </c>
      <c r="H39" s="4" t="s">
        <v>21</v>
      </c>
      <c r="I39" s="5" t="s">
        <v>21</v>
      </c>
      <c r="J39" s="1" t="s">
        <v>207</v>
      </c>
      <c r="K39" s="1" t="s">
        <v>208</v>
      </c>
      <c r="L39" s="1" t="s">
        <v>209</v>
      </c>
      <c r="M39" s="4" t="str">
        <f t="shared" si="0"/>
        <v>Outstanding</v>
      </c>
      <c r="N39" s="13" t="s">
        <v>21</v>
      </c>
    </row>
    <row r="40" spans="1:14" ht="60" customHeight="1" x14ac:dyDescent="0.35">
      <c r="A40" s="11" t="s">
        <v>210</v>
      </c>
      <c r="B40" s="1" t="s">
        <v>211</v>
      </c>
      <c r="C40" s="2" t="s">
        <v>27</v>
      </c>
      <c r="D40" s="3" t="s">
        <v>17</v>
      </c>
      <c r="E40" s="4" t="s">
        <v>18</v>
      </c>
      <c r="F40" s="4" t="s">
        <v>19</v>
      </c>
      <c r="G40" s="4" t="s">
        <v>20</v>
      </c>
      <c r="H40" s="4" t="s">
        <v>21</v>
      </c>
      <c r="I40" s="5" t="s">
        <v>21</v>
      </c>
      <c r="J40" s="1" t="s">
        <v>212</v>
      </c>
      <c r="K40" s="1" t="s">
        <v>213</v>
      </c>
      <c r="L40" s="1" t="s">
        <v>214</v>
      </c>
      <c r="M40" s="4" t="str">
        <f t="shared" si="0"/>
        <v>Outstanding</v>
      </c>
      <c r="N40" s="13" t="s">
        <v>21</v>
      </c>
    </row>
    <row r="41" spans="1:14" ht="60" customHeight="1" x14ac:dyDescent="0.35">
      <c r="A41" s="11" t="s">
        <v>215</v>
      </c>
      <c r="B41" s="1" t="s">
        <v>216</v>
      </c>
      <c r="C41" s="2" t="s">
        <v>27</v>
      </c>
      <c r="D41" s="3" t="s">
        <v>17</v>
      </c>
      <c r="E41" s="4" t="s">
        <v>18</v>
      </c>
      <c r="F41" s="4" t="s">
        <v>19</v>
      </c>
      <c r="G41" s="4" t="s">
        <v>20</v>
      </c>
      <c r="H41" s="4" t="s">
        <v>21</v>
      </c>
      <c r="I41" s="5" t="s">
        <v>21</v>
      </c>
      <c r="J41" s="1" t="s">
        <v>217</v>
      </c>
      <c r="K41" s="1" t="s">
        <v>218</v>
      </c>
      <c r="L41" s="1" t="s">
        <v>219</v>
      </c>
      <c r="M41" s="4" t="str">
        <f t="shared" si="0"/>
        <v>Outstanding</v>
      </c>
      <c r="N41" s="13" t="s">
        <v>21</v>
      </c>
    </row>
    <row r="42" spans="1:14" ht="60" customHeight="1" x14ac:dyDescent="0.35">
      <c r="A42" s="11" t="s">
        <v>220</v>
      </c>
      <c r="B42" s="1" t="s">
        <v>221</v>
      </c>
      <c r="C42" s="2" t="s">
        <v>27</v>
      </c>
      <c r="D42" s="3" t="s">
        <v>17</v>
      </c>
      <c r="E42" s="4" t="s">
        <v>18</v>
      </c>
      <c r="F42" s="4" t="s">
        <v>19</v>
      </c>
      <c r="G42" s="4" t="s">
        <v>20</v>
      </c>
      <c r="H42" s="4" t="s">
        <v>21</v>
      </c>
      <c r="I42" s="5" t="s">
        <v>21</v>
      </c>
      <c r="J42" s="1" t="s">
        <v>222</v>
      </c>
      <c r="K42" s="1" t="s">
        <v>223</v>
      </c>
      <c r="L42" s="1" t="s">
        <v>224</v>
      </c>
      <c r="M42" s="4" t="str">
        <f t="shared" si="0"/>
        <v>Outstanding</v>
      </c>
      <c r="N42" s="13" t="s">
        <v>21</v>
      </c>
    </row>
    <row r="43" spans="1:14" ht="60" customHeight="1" x14ac:dyDescent="0.35">
      <c r="A43" s="11" t="s">
        <v>225</v>
      </c>
      <c r="B43" s="1" t="s">
        <v>226</v>
      </c>
      <c r="C43" s="2" t="s">
        <v>27</v>
      </c>
      <c r="D43" s="3" t="s">
        <v>17</v>
      </c>
      <c r="E43" s="4" t="s">
        <v>18</v>
      </c>
      <c r="F43" s="4" t="s">
        <v>19</v>
      </c>
      <c r="G43" s="4" t="s">
        <v>20</v>
      </c>
      <c r="H43" s="4" t="s">
        <v>21</v>
      </c>
      <c r="I43" s="5" t="s">
        <v>21</v>
      </c>
      <c r="J43" s="1" t="s">
        <v>227</v>
      </c>
      <c r="K43" s="1" t="s">
        <v>228</v>
      </c>
      <c r="L43" s="1" t="s">
        <v>229</v>
      </c>
      <c r="M43" s="4" t="str">
        <f t="shared" si="0"/>
        <v>Outstanding</v>
      </c>
      <c r="N43" s="13" t="s">
        <v>21</v>
      </c>
    </row>
    <row r="44" spans="1:14" ht="60" customHeight="1" x14ac:dyDescent="0.35">
      <c r="A44" s="11" t="s">
        <v>230</v>
      </c>
      <c r="B44" s="1" t="s">
        <v>231</v>
      </c>
      <c r="C44" s="2" t="s">
        <v>27</v>
      </c>
      <c r="D44" s="3" t="s">
        <v>17</v>
      </c>
      <c r="E44" s="4" t="s">
        <v>18</v>
      </c>
      <c r="F44" s="4" t="s">
        <v>19</v>
      </c>
      <c r="G44" s="4" t="s">
        <v>20</v>
      </c>
      <c r="H44" s="4" t="s">
        <v>21</v>
      </c>
      <c r="I44" s="5" t="s">
        <v>21</v>
      </c>
      <c r="J44" s="1" t="s">
        <v>232</v>
      </c>
      <c r="K44" s="1" t="s">
        <v>233</v>
      </c>
      <c r="L44" s="1" t="s">
        <v>234</v>
      </c>
      <c r="M44" s="4" t="str">
        <f t="shared" si="0"/>
        <v>Outstanding</v>
      </c>
      <c r="N44" s="13" t="s">
        <v>21</v>
      </c>
    </row>
    <row r="45" spans="1:14" ht="60" customHeight="1" x14ac:dyDescent="0.35">
      <c r="A45" s="11" t="s">
        <v>235</v>
      </c>
      <c r="B45" s="1" t="s">
        <v>236</v>
      </c>
      <c r="C45" s="2" t="s">
        <v>27</v>
      </c>
      <c r="D45" s="3" t="s">
        <v>17</v>
      </c>
      <c r="E45" s="4" t="s">
        <v>18</v>
      </c>
      <c r="F45" s="4" t="s">
        <v>19</v>
      </c>
      <c r="G45" s="4" t="s">
        <v>20</v>
      </c>
      <c r="H45" s="4" t="s">
        <v>21</v>
      </c>
      <c r="I45" s="5" t="s">
        <v>21</v>
      </c>
      <c r="J45" s="1" t="s">
        <v>237</v>
      </c>
      <c r="K45" s="1" t="s">
        <v>238</v>
      </c>
      <c r="L45" s="1" t="s">
        <v>239</v>
      </c>
      <c r="M45" s="4" t="str">
        <f t="shared" si="0"/>
        <v>Outstanding</v>
      </c>
      <c r="N45" s="13" t="s">
        <v>21</v>
      </c>
    </row>
    <row r="46" spans="1:14" ht="60" customHeight="1" x14ac:dyDescent="0.35">
      <c r="A46" s="11" t="s">
        <v>240</v>
      </c>
      <c r="B46" s="1" t="s">
        <v>241</v>
      </c>
      <c r="C46" s="2" t="s">
        <v>27</v>
      </c>
      <c r="D46" s="3" t="s">
        <v>17</v>
      </c>
      <c r="E46" s="4" t="s">
        <v>18</v>
      </c>
      <c r="F46" s="4" t="s">
        <v>19</v>
      </c>
      <c r="G46" s="4" t="s">
        <v>20</v>
      </c>
      <c r="H46" s="4" t="s">
        <v>21</v>
      </c>
      <c r="I46" s="5" t="s">
        <v>21</v>
      </c>
      <c r="J46" s="1" t="s">
        <v>242</v>
      </c>
      <c r="K46" s="1" t="s">
        <v>243</v>
      </c>
      <c r="L46" s="1" t="s">
        <v>244</v>
      </c>
      <c r="M46" s="4" t="str">
        <f t="shared" si="0"/>
        <v>Outstanding</v>
      </c>
      <c r="N46" s="13" t="s">
        <v>21</v>
      </c>
    </row>
    <row r="47" spans="1:14" ht="60" customHeight="1" x14ac:dyDescent="0.35">
      <c r="A47" s="11" t="s">
        <v>245</v>
      </c>
      <c r="B47" s="1" t="s">
        <v>246</v>
      </c>
      <c r="C47" s="2" t="s">
        <v>166</v>
      </c>
      <c r="D47" s="3" t="s">
        <v>17</v>
      </c>
      <c r="E47" s="4" t="s">
        <v>18</v>
      </c>
      <c r="F47" s="4" t="s">
        <v>19</v>
      </c>
      <c r="G47" s="4" t="s">
        <v>20</v>
      </c>
      <c r="H47" s="4" t="s">
        <v>21</v>
      </c>
      <c r="I47" s="5" t="s">
        <v>21</v>
      </c>
      <c r="J47" s="1" t="s">
        <v>247</v>
      </c>
      <c r="K47" s="1" t="s">
        <v>248</v>
      </c>
      <c r="L47" s="1" t="s">
        <v>249</v>
      </c>
      <c r="M47" s="4" t="str">
        <f t="shared" si="0"/>
        <v>Outstanding</v>
      </c>
      <c r="N47" s="13" t="s">
        <v>21</v>
      </c>
    </row>
    <row r="48" spans="1:14" ht="60" customHeight="1" x14ac:dyDescent="0.35">
      <c r="A48" s="11" t="s">
        <v>250</v>
      </c>
      <c r="B48" s="1" t="s">
        <v>251</v>
      </c>
      <c r="C48" s="2" t="s">
        <v>27</v>
      </c>
      <c r="D48" s="3" t="s">
        <v>17</v>
      </c>
      <c r="E48" s="4" t="s">
        <v>18</v>
      </c>
      <c r="F48" s="4" t="s">
        <v>19</v>
      </c>
      <c r="G48" s="4" t="s">
        <v>20</v>
      </c>
      <c r="H48" s="4" t="s">
        <v>21</v>
      </c>
      <c r="I48" s="5" t="s">
        <v>21</v>
      </c>
      <c r="J48" s="1" t="s">
        <v>252</v>
      </c>
      <c r="K48" s="1" t="s">
        <v>253</v>
      </c>
      <c r="L48" s="1" t="s">
        <v>254</v>
      </c>
      <c r="M48" s="4" t="str">
        <f t="shared" si="0"/>
        <v>Outstanding</v>
      </c>
      <c r="N48" s="13" t="s">
        <v>21</v>
      </c>
    </row>
    <row r="49" spans="1:14" ht="60" customHeight="1" x14ac:dyDescent="0.35">
      <c r="A49" s="11" t="s">
        <v>255</v>
      </c>
      <c r="B49" s="1" t="s">
        <v>256</v>
      </c>
      <c r="C49" s="2" t="s">
        <v>27</v>
      </c>
      <c r="D49" s="3" t="s">
        <v>17</v>
      </c>
      <c r="E49" s="4" t="s">
        <v>18</v>
      </c>
      <c r="F49" s="4" t="s">
        <v>19</v>
      </c>
      <c r="G49" s="4" t="s">
        <v>20</v>
      </c>
      <c r="H49" s="4" t="s">
        <v>21</v>
      </c>
      <c r="I49" s="5" t="s">
        <v>21</v>
      </c>
      <c r="J49" s="1" t="s">
        <v>257</v>
      </c>
      <c r="K49" s="1" t="s">
        <v>258</v>
      </c>
      <c r="L49" s="1" t="s">
        <v>259</v>
      </c>
      <c r="M49" s="4" t="str">
        <f t="shared" si="0"/>
        <v>Outstanding</v>
      </c>
      <c r="N49" s="13" t="s">
        <v>21</v>
      </c>
    </row>
    <row r="50" spans="1:14" ht="60" customHeight="1" x14ac:dyDescent="0.35">
      <c r="A50" s="11" t="s">
        <v>260</v>
      </c>
      <c r="B50" s="1" t="s">
        <v>261</v>
      </c>
      <c r="C50" s="2" t="s">
        <v>27</v>
      </c>
      <c r="D50" s="3" t="s">
        <v>17</v>
      </c>
      <c r="E50" s="4" t="s">
        <v>18</v>
      </c>
      <c r="F50" s="4" t="s">
        <v>19</v>
      </c>
      <c r="G50" s="4" t="s">
        <v>20</v>
      </c>
      <c r="H50" s="4" t="s">
        <v>21</v>
      </c>
      <c r="I50" s="5" t="s">
        <v>21</v>
      </c>
      <c r="J50" s="1" t="s">
        <v>262</v>
      </c>
      <c r="K50" s="1" t="s">
        <v>263</v>
      </c>
      <c r="L50" s="1" t="s">
        <v>264</v>
      </c>
      <c r="M50" s="4" t="str">
        <f t="shared" si="0"/>
        <v>Outstanding</v>
      </c>
      <c r="N50" s="13" t="s">
        <v>21</v>
      </c>
    </row>
    <row r="51" spans="1:14" ht="60" customHeight="1" x14ac:dyDescent="0.35">
      <c r="A51" s="11" t="s">
        <v>265</v>
      </c>
      <c r="B51" s="1" t="s">
        <v>266</v>
      </c>
      <c r="C51" s="2" t="s">
        <v>27</v>
      </c>
      <c r="D51" s="3" t="s">
        <v>17</v>
      </c>
      <c r="E51" s="4" t="s">
        <v>18</v>
      </c>
      <c r="F51" s="4" t="s">
        <v>19</v>
      </c>
      <c r="G51" s="4" t="s">
        <v>20</v>
      </c>
      <c r="H51" s="4" t="s">
        <v>21</v>
      </c>
      <c r="I51" s="5" t="s">
        <v>21</v>
      </c>
      <c r="J51" s="1" t="s">
        <v>267</v>
      </c>
      <c r="K51" s="1" t="s">
        <v>268</v>
      </c>
      <c r="L51" s="1" t="s">
        <v>269</v>
      </c>
      <c r="M51" s="4" t="str">
        <f t="shared" si="0"/>
        <v>Outstanding</v>
      </c>
      <c r="N51" s="13" t="s">
        <v>21</v>
      </c>
    </row>
    <row r="52" spans="1:14" ht="60" customHeight="1" x14ac:dyDescent="0.35">
      <c r="A52" s="11" t="s">
        <v>270</v>
      </c>
      <c r="B52" s="1" t="s">
        <v>271</v>
      </c>
      <c r="C52" s="2" t="s">
        <v>27</v>
      </c>
      <c r="D52" s="3" t="s">
        <v>17</v>
      </c>
      <c r="E52" s="4" t="s">
        <v>18</v>
      </c>
      <c r="F52" s="4" t="s">
        <v>19</v>
      </c>
      <c r="G52" s="4" t="s">
        <v>20</v>
      </c>
      <c r="H52" s="4" t="s">
        <v>21</v>
      </c>
      <c r="I52" s="5" t="s">
        <v>21</v>
      </c>
      <c r="J52" s="1" t="s">
        <v>272</v>
      </c>
      <c r="K52" s="1" t="s">
        <v>273</v>
      </c>
      <c r="L52" s="1" t="s">
        <v>274</v>
      </c>
      <c r="M52" s="4" t="str">
        <f t="shared" si="0"/>
        <v>Outstanding</v>
      </c>
      <c r="N52" s="13" t="s">
        <v>21</v>
      </c>
    </row>
    <row r="53" spans="1:14" ht="60" customHeight="1" x14ac:dyDescent="0.35">
      <c r="A53" s="11" t="s">
        <v>275</v>
      </c>
      <c r="B53" s="1" t="s">
        <v>276</v>
      </c>
      <c r="C53" s="2" t="s">
        <v>27</v>
      </c>
      <c r="D53" s="3" t="s">
        <v>17</v>
      </c>
      <c r="E53" s="4" t="s">
        <v>18</v>
      </c>
      <c r="F53" s="4" t="s">
        <v>19</v>
      </c>
      <c r="G53" s="4" t="s">
        <v>20</v>
      </c>
      <c r="H53" s="4" t="s">
        <v>21</v>
      </c>
      <c r="I53" s="5" t="s">
        <v>21</v>
      </c>
      <c r="J53" s="1" t="s">
        <v>277</v>
      </c>
      <c r="K53" s="1" t="s">
        <v>278</v>
      </c>
      <c r="L53" s="1" t="s">
        <v>279</v>
      </c>
      <c r="M53" s="4" t="str">
        <f t="shared" si="0"/>
        <v>Outstanding</v>
      </c>
      <c r="N53" s="13" t="s">
        <v>21</v>
      </c>
    </row>
    <row r="54" spans="1:14" ht="60" customHeight="1" x14ac:dyDescent="0.35">
      <c r="A54" s="11" t="s">
        <v>280</v>
      </c>
      <c r="B54" s="1" t="s">
        <v>281</v>
      </c>
      <c r="C54" s="2" t="s">
        <v>27</v>
      </c>
      <c r="D54" s="3" t="s">
        <v>17</v>
      </c>
      <c r="E54" s="4" t="s">
        <v>18</v>
      </c>
      <c r="F54" s="4" t="s">
        <v>19</v>
      </c>
      <c r="G54" s="4" t="s">
        <v>20</v>
      </c>
      <c r="H54" s="4" t="s">
        <v>21</v>
      </c>
      <c r="I54" s="5" t="s">
        <v>21</v>
      </c>
      <c r="J54" s="1" t="s">
        <v>282</v>
      </c>
      <c r="K54" s="1" t="s">
        <v>283</v>
      </c>
      <c r="L54" s="1" t="s">
        <v>284</v>
      </c>
      <c r="M54" s="4" t="str">
        <f t="shared" si="0"/>
        <v>Outstanding</v>
      </c>
      <c r="N54" s="13" t="s">
        <v>21</v>
      </c>
    </row>
    <row r="55" spans="1:14" ht="60" customHeight="1" x14ac:dyDescent="0.35">
      <c r="A55" s="11" t="s">
        <v>285</v>
      </c>
      <c r="B55" s="1" t="s">
        <v>286</v>
      </c>
      <c r="C55" s="2" t="s">
        <v>27</v>
      </c>
      <c r="D55" s="3" t="s">
        <v>17</v>
      </c>
      <c r="E55" s="4" t="s">
        <v>18</v>
      </c>
      <c r="F55" s="4" t="s">
        <v>19</v>
      </c>
      <c r="G55" s="4" t="s">
        <v>20</v>
      </c>
      <c r="H55" s="4" t="s">
        <v>21</v>
      </c>
      <c r="I55" s="5" t="s">
        <v>21</v>
      </c>
      <c r="J55" s="1" t="s">
        <v>287</v>
      </c>
      <c r="K55" s="1" t="s">
        <v>288</v>
      </c>
      <c r="L55" s="1" t="s">
        <v>289</v>
      </c>
      <c r="M55" s="4" t="str">
        <f t="shared" si="0"/>
        <v>Outstanding</v>
      </c>
      <c r="N55" s="13" t="s">
        <v>21</v>
      </c>
    </row>
    <row r="56" spans="1:14" ht="60" customHeight="1" x14ac:dyDescent="0.35">
      <c r="A56" s="11" t="s">
        <v>290</v>
      </c>
      <c r="B56" s="1" t="s">
        <v>291</v>
      </c>
      <c r="C56" s="2" t="s">
        <v>27</v>
      </c>
      <c r="D56" s="3" t="s">
        <v>17</v>
      </c>
      <c r="E56" s="4" t="s">
        <v>18</v>
      </c>
      <c r="F56" s="4" t="s">
        <v>19</v>
      </c>
      <c r="G56" s="4" t="s">
        <v>20</v>
      </c>
      <c r="H56" s="4" t="s">
        <v>21</v>
      </c>
      <c r="I56" s="5" t="s">
        <v>21</v>
      </c>
      <c r="J56" s="1" t="s">
        <v>292</v>
      </c>
      <c r="K56" s="1" t="s">
        <v>293</v>
      </c>
      <c r="L56" s="1" t="s">
        <v>294</v>
      </c>
      <c r="M56" s="4" t="str">
        <f t="shared" si="0"/>
        <v>Outstanding</v>
      </c>
      <c r="N56" s="13" t="s">
        <v>21</v>
      </c>
    </row>
    <row r="57" spans="1:14" ht="60" customHeight="1" x14ac:dyDescent="0.35">
      <c r="A57" s="11" t="s">
        <v>295</v>
      </c>
      <c r="B57" s="1" t="s">
        <v>296</v>
      </c>
      <c r="C57" s="2" t="s">
        <v>27</v>
      </c>
      <c r="D57" s="3" t="s">
        <v>17</v>
      </c>
      <c r="E57" s="4" t="s">
        <v>18</v>
      </c>
      <c r="F57" s="4" t="s">
        <v>19</v>
      </c>
      <c r="G57" s="4" t="s">
        <v>20</v>
      </c>
      <c r="H57" s="4" t="s">
        <v>21</v>
      </c>
      <c r="I57" s="5" t="s">
        <v>21</v>
      </c>
      <c r="J57" s="1" t="s">
        <v>297</v>
      </c>
      <c r="K57" s="1" t="s">
        <v>298</v>
      </c>
      <c r="L57" s="1" t="s">
        <v>299</v>
      </c>
      <c r="M57" s="4" t="str">
        <f t="shared" si="0"/>
        <v>Outstanding</v>
      </c>
      <c r="N57" s="13" t="s">
        <v>21</v>
      </c>
    </row>
    <row r="58" spans="1:14" ht="60" customHeight="1" x14ac:dyDescent="0.35">
      <c r="A58" s="11" t="s">
        <v>300</v>
      </c>
      <c r="B58" s="1" t="s">
        <v>301</v>
      </c>
      <c r="C58" s="2" t="s">
        <v>27</v>
      </c>
      <c r="D58" s="3" t="s">
        <v>17</v>
      </c>
      <c r="E58" s="4" t="s">
        <v>18</v>
      </c>
      <c r="F58" s="4" t="s">
        <v>19</v>
      </c>
      <c r="G58" s="4" t="s">
        <v>20</v>
      </c>
      <c r="H58" s="4" t="s">
        <v>21</v>
      </c>
      <c r="I58" s="5" t="s">
        <v>21</v>
      </c>
      <c r="J58" s="1" t="s">
        <v>302</v>
      </c>
      <c r="K58" s="1" t="s">
        <v>303</v>
      </c>
      <c r="L58" s="1" t="s">
        <v>304</v>
      </c>
      <c r="M58" s="4" t="str">
        <f t="shared" si="0"/>
        <v>Outstanding</v>
      </c>
      <c r="N58" s="13" t="s">
        <v>21</v>
      </c>
    </row>
    <row r="59" spans="1:14" ht="60" customHeight="1" x14ac:dyDescent="0.35">
      <c r="A59" s="11" t="s">
        <v>305</v>
      </c>
      <c r="B59" s="1" t="s">
        <v>306</v>
      </c>
      <c r="C59" s="2" t="s">
        <v>27</v>
      </c>
      <c r="D59" s="3" t="s">
        <v>307</v>
      </c>
      <c r="E59" s="4" t="s">
        <v>18</v>
      </c>
      <c r="F59" s="4" t="s">
        <v>19</v>
      </c>
      <c r="G59" s="4" t="s">
        <v>20</v>
      </c>
      <c r="H59" s="4" t="s">
        <v>21</v>
      </c>
      <c r="I59" s="5" t="s">
        <v>21</v>
      </c>
      <c r="J59" s="1" t="s">
        <v>308</v>
      </c>
      <c r="K59" s="1" t="s">
        <v>309</v>
      </c>
      <c r="L59" s="1" t="s">
        <v>310</v>
      </c>
      <c r="M59" s="4" t="str">
        <f t="shared" si="0"/>
        <v>Outstanding</v>
      </c>
      <c r="N59" s="13" t="s">
        <v>21</v>
      </c>
    </row>
    <row r="60" spans="1:14" ht="60" customHeight="1" x14ac:dyDescent="0.35">
      <c r="A60" s="11" t="s">
        <v>311</v>
      </c>
      <c r="B60" s="1" t="s">
        <v>312</v>
      </c>
      <c r="C60" s="2" t="s">
        <v>27</v>
      </c>
      <c r="D60" s="3" t="s">
        <v>307</v>
      </c>
      <c r="E60" s="4" t="s">
        <v>18</v>
      </c>
      <c r="F60" s="4" t="s">
        <v>19</v>
      </c>
      <c r="G60" s="4" t="s">
        <v>20</v>
      </c>
      <c r="H60" s="4" t="s">
        <v>21</v>
      </c>
      <c r="I60" s="5" t="s">
        <v>21</v>
      </c>
      <c r="J60" s="1" t="s">
        <v>313</v>
      </c>
      <c r="K60" s="1" t="s">
        <v>314</v>
      </c>
      <c r="L60" s="1" t="s">
        <v>315</v>
      </c>
      <c r="M60" s="4" t="str">
        <f t="shared" si="0"/>
        <v>Outstanding</v>
      </c>
      <c r="N60" s="13" t="s">
        <v>21</v>
      </c>
    </row>
    <row r="61" spans="1:14" ht="60" customHeight="1" x14ac:dyDescent="0.35">
      <c r="A61" s="11" t="s">
        <v>316</v>
      </c>
      <c r="B61" s="1" t="s">
        <v>317</v>
      </c>
      <c r="C61" s="2" t="s">
        <v>27</v>
      </c>
      <c r="D61" s="3" t="s">
        <v>307</v>
      </c>
      <c r="E61" s="4" t="s">
        <v>18</v>
      </c>
      <c r="F61" s="4" t="s">
        <v>19</v>
      </c>
      <c r="G61" s="4" t="s">
        <v>20</v>
      </c>
      <c r="H61" s="4" t="s">
        <v>21</v>
      </c>
      <c r="I61" s="5" t="s">
        <v>21</v>
      </c>
      <c r="J61" s="1" t="s">
        <v>318</v>
      </c>
      <c r="K61" s="1" t="s">
        <v>319</v>
      </c>
      <c r="L61" s="1" t="s">
        <v>320</v>
      </c>
      <c r="M61" s="4" t="str">
        <f t="shared" si="0"/>
        <v>Outstanding</v>
      </c>
      <c r="N61" s="13" t="s">
        <v>21</v>
      </c>
    </row>
    <row r="62" spans="1:14" ht="60" customHeight="1" x14ac:dyDescent="0.35">
      <c r="A62" s="11" t="s">
        <v>321</v>
      </c>
      <c r="B62" s="1" t="s">
        <v>322</v>
      </c>
      <c r="C62" s="2" t="s">
        <v>27</v>
      </c>
      <c r="D62" s="3" t="s">
        <v>307</v>
      </c>
      <c r="E62" s="4" t="s">
        <v>18</v>
      </c>
      <c r="F62" s="4" t="s">
        <v>19</v>
      </c>
      <c r="G62" s="4" t="s">
        <v>20</v>
      </c>
      <c r="H62" s="4" t="s">
        <v>21</v>
      </c>
      <c r="I62" s="5" t="s">
        <v>21</v>
      </c>
      <c r="J62" s="1" t="s">
        <v>323</v>
      </c>
      <c r="K62" s="1" t="s">
        <v>324</v>
      </c>
      <c r="L62" s="1" t="s">
        <v>325</v>
      </c>
      <c r="M62" s="4" t="str">
        <f t="shared" si="0"/>
        <v>Outstanding</v>
      </c>
      <c r="N62" s="13" t="s">
        <v>21</v>
      </c>
    </row>
    <row r="63" spans="1:14" ht="60" customHeight="1" x14ac:dyDescent="0.35">
      <c r="A63" s="11" t="s">
        <v>326</v>
      </c>
      <c r="B63" s="1" t="s">
        <v>327</v>
      </c>
      <c r="C63" s="2" t="s">
        <v>27</v>
      </c>
      <c r="D63" s="3" t="s">
        <v>307</v>
      </c>
      <c r="E63" s="4" t="s">
        <v>18</v>
      </c>
      <c r="F63" s="4" t="s">
        <v>19</v>
      </c>
      <c r="G63" s="4" t="s">
        <v>20</v>
      </c>
      <c r="H63" s="4" t="s">
        <v>21</v>
      </c>
      <c r="I63" s="5" t="s">
        <v>21</v>
      </c>
      <c r="J63" s="1" t="s">
        <v>328</v>
      </c>
      <c r="K63" s="1" t="s">
        <v>329</v>
      </c>
      <c r="L63" s="1" t="s">
        <v>330</v>
      </c>
      <c r="M63" s="4" t="str">
        <f t="shared" si="0"/>
        <v>Outstanding</v>
      </c>
      <c r="N63" s="13" t="s">
        <v>21</v>
      </c>
    </row>
    <row r="64" spans="1:14" ht="60" customHeight="1" x14ac:dyDescent="0.35">
      <c r="A64" s="11" t="s">
        <v>331</v>
      </c>
      <c r="B64" s="1" t="s">
        <v>332</v>
      </c>
      <c r="C64" s="2" t="s">
        <v>27</v>
      </c>
      <c r="D64" s="3" t="s">
        <v>307</v>
      </c>
      <c r="E64" s="4" t="s">
        <v>18</v>
      </c>
      <c r="F64" s="4" t="s">
        <v>19</v>
      </c>
      <c r="G64" s="4" t="s">
        <v>20</v>
      </c>
      <c r="H64" s="4" t="s">
        <v>21</v>
      </c>
      <c r="I64" s="5" t="s">
        <v>21</v>
      </c>
      <c r="J64" s="1" t="s">
        <v>333</v>
      </c>
      <c r="K64" s="1" t="s">
        <v>334</v>
      </c>
      <c r="L64" s="1" t="s">
        <v>335</v>
      </c>
      <c r="M64" s="4" t="str">
        <f t="shared" si="0"/>
        <v>Outstanding</v>
      </c>
      <c r="N64" s="13" t="s">
        <v>21</v>
      </c>
    </row>
    <row r="65" spans="1:14" ht="60" customHeight="1" x14ac:dyDescent="0.35">
      <c r="A65" s="11" t="s">
        <v>336</v>
      </c>
      <c r="B65" s="1" t="s">
        <v>337</v>
      </c>
      <c r="C65" s="2" t="s">
        <v>27</v>
      </c>
      <c r="D65" s="3" t="s">
        <v>307</v>
      </c>
      <c r="E65" s="4" t="s">
        <v>18</v>
      </c>
      <c r="F65" s="4" t="s">
        <v>19</v>
      </c>
      <c r="G65" s="4" t="s">
        <v>20</v>
      </c>
      <c r="H65" s="4" t="s">
        <v>21</v>
      </c>
      <c r="I65" s="5" t="s">
        <v>21</v>
      </c>
      <c r="J65" s="1" t="s">
        <v>338</v>
      </c>
      <c r="K65" s="1" t="s">
        <v>339</v>
      </c>
      <c r="L65" s="1" t="s">
        <v>340</v>
      </c>
      <c r="M65" s="4" t="str">
        <f t="shared" si="0"/>
        <v>Outstanding</v>
      </c>
      <c r="N65" s="13" t="s">
        <v>21</v>
      </c>
    </row>
    <row r="66" spans="1:14" ht="60" customHeight="1" x14ac:dyDescent="0.35">
      <c r="A66" s="11" t="s">
        <v>341</v>
      </c>
      <c r="B66" s="1" t="s">
        <v>342</v>
      </c>
      <c r="C66" s="2" t="s">
        <v>27</v>
      </c>
      <c r="D66" s="3" t="s">
        <v>307</v>
      </c>
      <c r="E66" s="4" t="s">
        <v>18</v>
      </c>
      <c r="F66" s="4" t="s">
        <v>19</v>
      </c>
      <c r="G66" s="4" t="s">
        <v>20</v>
      </c>
      <c r="H66" s="4" t="s">
        <v>21</v>
      </c>
      <c r="I66" s="5" t="s">
        <v>21</v>
      </c>
      <c r="J66" s="1" t="s">
        <v>343</v>
      </c>
      <c r="K66" s="1" t="s">
        <v>344</v>
      </c>
      <c r="L66" s="1" t="s">
        <v>345</v>
      </c>
      <c r="M66" s="4" t="str">
        <f t="shared" si="0"/>
        <v>Outstanding</v>
      </c>
      <c r="N66" s="13" t="s">
        <v>21</v>
      </c>
    </row>
    <row r="67" spans="1:14" ht="60" customHeight="1" x14ac:dyDescent="0.35">
      <c r="A67" s="11" t="s">
        <v>346</v>
      </c>
      <c r="B67" s="1" t="s">
        <v>347</v>
      </c>
      <c r="C67" s="2" t="s">
        <v>27</v>
      </c>
      <c r="D67" s="3" t="s">
        <v>307</v>
      </c>
      <c r="E67" s="4" t="s">
        <v>18</v>
      </c>
      <c r="F67" s="4" t="s">
        <v>19</v>
      </c>
      <c r="G67" s="4" t="s">
        <v>20</v>
      </c>
      <c r="H67" s="4" t="s">
        <v>21</v>
      </c>
      <c r="I67" s="5" t="s">
        <v>21</v>
      </c>
      <c r="J67" s="1" t="s">
        <v>348</v>
      </c>
      <c r="K67" s="1" t="s">
        <v>349</v>
      </c>
      <c r="L67" s="1" t="s">
        <v>350</v>
      </c>
      <c r="M67" s="4" t="str">
        <f t="shared" si="0"/>
        <v>Outstanding</v>
      </c>
      <c r="N67" s="13" t="s">
        <v>21</v>
      </c>
    </row>
    <row r="68" spans="1:14" ht="60" customHeight="1" x14ac:dyDescent="0.35">
      <c r="A68" s="11" t="s">
        <v>351</v>
      </c>
      <c r="B68" s="1" t="s">
        <v>352</v>
      </c>
      <c r="C68" s="2" t="s">
        <v>27</v>
      </c>
      <c r="D68" s="3" t="s">
        <v>307</v>
      </c>
      <c r="E68" s="4" t="s">
        <v>18</v>
      </c>
      <c r="F68" s="4" t="s">
        <v>19</v>
      </c>
      <c r="G68" s="4" t="s">
        <v>20</v>
      </c>
      <c r="H68" s="4" t="s">
        <v>21</v>
      </c>
      <c r="I68" s="5" t="s">
        <v>21</v>
      </c>
      <c r="J68" s="1" t="s">
        <v>353</v>
      </c>
      <c r="K68" s="1" t="s">
        <v>354</v>
      </c>
      <c r="L68" s="1" t="s">
        <v>355</v>
      </c>
      <c r="M68" s="4" t="str">
        <f t="shared" si="0"/>
        <v>Outstanding</v>
      </c>
      <c r="N68" s="13" t="s">
        <v>21</v>
      </c>
    </row>
    <row r="69" spans="1:14" ht="60" customHeight="1" x14ac:dyDescent="0.35">
      <c r="A69" s="11" t="s">
        <v>356</v>
      </c>
      <c r="B69" s="1" t="s">
        <v>357</v>
      </c>
      <c r="C69" s="2" t="s">
        <v>27</v>
      </c>
      <c r="D69" s="3" t="s">
        <v>307</v>
      </c>
      <c r="E69" s="4" t="s">
        <v>18</v>
      </c>
      <c r="F69" s="4" t="s">
        <v>19</v>
      </c>
      <c r="G69" s="4" t="s">
        <v>20</v>
      </c>
      <c r="H69" s="4" t="s">
        <v>21</v>
      </c>
      <c r="I69" s="5" t="s">
        <v>21</v>
      </c>
      <c r="J69" s="1" t="s">
        <v>358</v>
      </c>
      <c r="K69" s="1" t="s">
        <v>359</v>
      </c>
      <c r="L69" s="1" t="s">
        <v>360</v>
      </c>
      <c r="M69" s="4" t="str">
        <f t="shared" si="0"/>
        <v>Outstanding</v>
      </c>
      <c r="N69" s="13" t="s">
        <v>21</v>
      </c>
    </row>
    <row r="70" spans="1:14" ht="60" customHeight="1" x14ac:dyDescent="0.35">
      <c r="A70" s="11" t="s">
        <v>361</v>
      </c>
      <c r="B70" s="1" t="s">
        <v>362</v>
      </c>
      <c r="C70" s="2" t="s">
        <v>27</v>
      </c>
      <c r="D70" s="3" t="s">
        <v>307</v>
      </c>
      <c r="E70" s="4" t="s">
        <v>18</v>
      </c>
      <c r="F70" s="4" t="s">
        <v>19</v>
      </c>
      <c r="G70" s="4" t="s">
        <v>20</v>
      </c>
      <c r="H70" s="4" t="s">
        <v>21</v>
      </c>
      <c r="I70" s="5" t="s">
        <v>21</v>
      </c>
      <c r="J70" s="1" t="s">
        <v>363</v>
      </c>
      <c r="K70" s="1" t="s">
        <v>364</v>
      </c>
      <c r="L70" s="1" t="s">
        <v>365</v>
      </c>
      <c r="M70" s="4" t="str">
        <f t="shared" si="0"/>
        <v>Outstanding</v>
      </c>
      <c r="N70" s="13" t="s">
        <v>21</v>
      </c>
    </row>
    <row r="71" spans="1:14" ht="60" customHeight="1" x14ac:dyDescent="0.35">
      <c r="A71" s="11" t="s">
        <v>366</v>
      </c>
      <c r="B71" s="1" t="s">
        <v>367</v>
      </c>
      <c r="C71" s="2" t="s">
        <v>166</v>
      </c>
      <c r="D71" s="3" t="s">
        <v>307</v>
      </c>
      <c r="E71" s="4" t="s">
        <v>18</v>
      </c>
      <c r="F71" s="4" t="s">
        <v>19</v>
      </c>
      <c r="G71" s="4" t="s">
        <v>20</v>
      </c>
      <c r="H71" s="4" t="s">
        <v>21</v>
      </c>
      <c r="I71" s="5" t="s">
        <v>21</v>
      </c>
      <c r="J71" s="1" t="s">
        <v>368</v>
      </c>
      <c r="K71" s="1" t="s">
        <v>369</v>
      </c>
      <c r="L71" s="1" t="s">
        <v>370</v>
      </c>
      <c r="M71" s="4" t="str">
        <f t="shared" si="0"/>
        <v>Outstanding</v>
      </c>
      <c r="N71" s="13" t="s">
        <v>21</v>
      </c>
    </row>
    <row r="72" spans="1:14" ht="60" customHeight="1" x14ac:dyDescent="0.35">
      <c r="A72" s="11" t="s">
        <v>371</v>
      </c>
      <c r="B72" s="1" t="s">
        <v>372</v>
      </c>
      <c r="C72" s="2" t="s">
        <v>27</v>
      </c>
      <c r="D72" s="3" t="s">
        <v>307</v>
      </c>
      <c r="E72" s="4" t="s">
        <v>18</v>
      </c>
      <c r="F72" s="4" t="s">
        <v>19</v>
      </c>
      <c r="G72" s="4" t="s">
        <v>20</v>
      </c>
      <c r="H72" s="4" t="s">
        <v>21</v>
      </c>
      <c r="I72" s="5" t="s">
        <v>21</v>
      </c>
      <c r="J72" s="1" t="s">
        <v>373</v>
      </c>
      <c r="K72" s="1" t="s">
        <v>374</v>
      </c>
      <c r="L72" s="1" t="s">
        <v>375</v>
      </c>
      <c r="M72" s="4" t="str">
        <f t="shared" si="0"/>
        <v>Outstanding</v>
      </c>
      <c r="N72" s="13" t="s">
        <v>21</v>
      </c>
    </row>
    <row r="73" spans="1:14" ht="60" customHeight="1" x14ac:dyDescent="0.35">
      <c r="A73" s="11" t="s">
        <v>376</v>
      </c>
      <c r="B73" s="1" t="s">
        <v>377</v>
      </c>
      <c r="C73" s="2" t="s">
        <v>27</v>
      </c>
      <c r="D73" s="3" t="s">
        <v>307</v>
      </c>
      <c r="E73" s="4" t="s">
        <v>18</v>
      </c>
      <c r="F73" s="4" t="s">
        <v>19</v>
      </c>
      <c r="G73" s="4" t="s">
        <v>20</v>
      </c>
      <c r="H73" s="4" t="s">
        <v>21</v>
      </c>
      <c r="I73" s="5" t="s">
        <v>21</v>
      </c>
      <c r="J73" s="1" t="s">
        <v>378</v>
      </c>
      <c r="K73" s="1" t="s">
        <v>379</v>
      </c>
      <c r="L73" s="1" t="s">
        <v>380</v>
      </c>
      <c r="M73" s="4" t="str">
        <f t="shared" si="0"/>
        <v>Outstanding</v>
      </c>
      <c r="N73" s="13" t="s">
        <v>21</v>
      </c>
    </row>
    <row r="74" spans="1:14" ht="60" customHeight="1" x14ac:dyDescent="0.35">
      <c r="A74" s="11" t="s">
        <v>381</v>
      </c>
      <c r="B74" s="1" t="s">
        <v>382</v>
      </c>
      <c r="C74" s="2" t="s">
        <v>27</v>
      </c>
      <c r="D74" s="3" t="s">
        <v>307</v>
      </c>
      <c r="E74" s="4" t="s">
        <v>18</v>
      </c>
      <c r="F74" s="4" t="s">
        <v>19</v>
      </c>
      <c r="G74" s="4" t="s">
        <v>20</v>
      </c>
      <c r="H74" s="4" t="s">
        <v>21</v>
      </c>
      <c r="I74" s="5" t="s">
        <v>21</v>
      </c>
      <c r="J74" s="1" t="s">
        <v>383</v>
      </c>
      <c r="K74" s="1" t="s">
        <v>384</v>
      </c>
      <c r="L74" s="1" t="s">
        <v>385</v>
      </c>
      <c r="M74" s="4" t="str">
        <f t="shared" si="0"/>
        <v>Outstanding</v>
      </c>
      <c r="N74" s="13" t="s">
        <v>21</v>
      </c>
    </row>
    <row r="75" spans="1:14" ht="60" customHeight="1" x14ac:dyDescent="0.35">
      <c r="A75" s="11" t="s">
        <v>386</v>
      </c>
      <c r="B75" s="1" t="s">
        <v>387</v>
      </c>
      <c r="C75" s="2" t="s">
        <v>166</v>
      </c>
      <c r="D75" s="3" t="s">
        <v>307</v>
      </c>
      <c r="E75" s="4" t="s">
        <v>18</v>
      </c>
      <c r="F75" s="4" t="s">
        <v>19</v>
      </c>
      <c r="G75" s="4" t="s">
        <v>20</v>
      </c>
      <c r="H75" s="4" t="s">
        <v>21</v>
      </c>
      <c r="I75" s="5" t="s">
        <v>21</v>
      </c>
      <c r="J75" s="1" t="s">
        <v>388</v>
      </c>
      <c r="K75" s="1" t="s">
        <v>389</v>
      </c>
      <c r="L75" s="1" t="s">
        <v>390</v>
      </c>
      <c r="M75" s="4" t="str">
        <f t="shared" si="0"/>
        <v>Outstanding</v>
      </c>
      <c r="N75" s="13" t="s">
        <v>21</v>
      </c>
    </row>
    <row r="76" spans="1:14" ht="60" customHeight="1" x14ac:dyDescent="0.35">
      <c r="A76" s="11" t="s">
        <v>391</v>
      </c>
      <c r="B76" s="1" t="s">
        <v>392</v>
      </c>
      <c r="C76" s="2" t="s">
        <v>27</v>
      </c>
      <c r="D76" s="3" t="s">
        <v>307</v>
      </c>
      <c r="E76" s="4" t="s">
        <v>18</v>
      </c>
      <c r="F76" s="4" t="s">
        <v>19</v>
      </c>
      <c r="G76" s="4" t="s">
        <v>20</v>
      </c>
      <c r="H76" s="4" t="s">
        <v>21</v>
      </c>
      <c r="I76" s="5" t="s">
        <v>21</v>
      </c>
      <c r="J76" s="1" t="s">
        <v>393</v>
      </c>
      <c r="K76" s="1" t="s">
        <v>394</v>
      </c>
      <c r="L76" s="1" t="s">
        <v>395</v>
      </c>
      <c r="M76" s="4" t="str">
        <f t="shared" si="0"/>
        <v>Outstanding</v>
      </c>
      <c r="N76" s="13" t="s">
        <v>21</v>
      </c>
    </row>
    <row r="77" spans="1:14" ht="60" customHeight="1" x14ac:dyDescent="0.35">
      <c r="A77" s="11" t="s">
        <v>396</v>
      </c>
      <c r="B77" s="1" t="s">
        <v>397</v>
      </c>
      <c r="C77" s="2" t="s">
        <v>27</v>
      </c>
      <c r="D77" s="3" t="s">
        <v>307</v>
      </c>
      <c r="E77" s="4" t="s">
        <v>18</v>
      </c>
      <c r="F77" s="4" t="s">
        <v>19</v>
      </c>
      <c r="G77" s="4" t="s">
        <v>20</v>
      </c>
      <c r="H77" s="4" t="s">
        <v>21</v>
      </c>
      <c r="I77" s="5" t="s">
        <v>21</v>
      </c>
      <c r="J77" s="1" t="s">
        <v>398</v>
      </c>
      <c r="K77" s="1" t="s">
        <v>399</v>
      </c>
      <c r="L77" s="1" t="s">
        <v>400</v>
      </c>
      <c r="M77" s="4" t="str">
        <f t="shared" si="0"/>
        <v>Outstanding</v>
      </c>
      <c r="N77" s="13" t="s">
        <v>21</v>
      </c>
    </row>
    <row r="78" spans="1:14" ht="60" customHeight="1" x14ac:dyDescent="0.35">
      <c r="A78" s="11" t="s">
        <v>401</v>
      </c>
      <c r="B78" s="1" t="s">
        <v>402</v>
      </c>
      <c r="C78" s="2" t="s">
        <v>166</v>
      </c>
      <c r="D78" s="3" t="s">
        <v>307</v>
      </c>
      <c r="E78" s="4" t="s">
        <v>18</v>
      </c>
      <c r="F78" s="4" t="s">
        <v>19</v>
      </c>
      <c r="G78" s="4" t="s">
        <v>20</v>
      </c>
      <c r="H78" s="4" t="s">
        <v>21</v>
      </c>
      <c r="I78" s="5" t="s">
        <v>21</v>
      </c>
      <c r="J78" s="1" t="s">
        <v>403</v>
      </c>
      <c r="K78" s="1" t="s">
        <v>404</v>
      </c>
      <c r="L78" s="1" t="s">
        <v>405</v>
      </c>
      <c r="M78" s="4" t="str">
        <f t="shared" si="0"/>
        <v>Outstanding</v>
      </c>
      <c r="N78" s="13" t="s">
        <v>21</v>
      </c>
    </row>
    <row r="79" spans="1:14" ht="60" customHeight="1" x14ac:dyDescent="0.35">
      <c r="A79" s="11" t="s">
        <v>406</v>
      </c>
      <c r="B79" s="1" t="s">
        <v>407</v>
      </c>
      <c r="C79" s="2" t="s">
        <v>166</v>
      </c>
      <c r="D79" s="3" t="s">
        <v>307</v>
      </c>
      <c r="E79" s="4" t="s">
        <v>18</v>
      </c>
      <c r="F79" s="4" t="s">
        <v>19</v>
      </c>
      <c r="G79" s="4" t="s">
        <v>20</v>
      </c>
      <c r="H79" s="4" t="s">
        <v>21</v>
      </c>
      <c r="I79" s="5" t="s">
        <v>21</v>
      </c>
      <c r="J79" s="1" t="s">
        <v>408</v>
      </c>
      <c r="K79" s="1" t="s">
        <v>409</v>
      </c>
      <c r="L79" s="1" t="s">
        <v>410</v>
      </c>
      <c r="M79" s="4" t="str">
        <f t="shared" si="0"/>
        <v>Outstanding</v>
      </c>
      <c r="N79" s="13" t="s">
        <v>21</v>
      </c>
    </row>
    <row r="80" spans="1:14" ht="60" customHeight="1" x14ac:dyDescent="0.35">
      <c r="A80" s="11" t="s">
        <v>411</v>
      </c>
      <c r="B80" s="1" t="s">
        <v>412</v>
      </c>
      <c r="C80" s="2" t="s">
        <v>27</v>
      </c>
      <c r="D80" s="3" t="s">
        <v>307</v>
      </c>
      <c r="E80" s="4" t="s">
        <v>18</v>
      </c>
      <c r="F80" s="4" t="s">
        <v>19</v>
      </c>
      <c r="G80" s="4" t="s">
        <v>20</v>
      </c>
      <c r="H80" s="4" t="s">
        <v>21</v>
      </c>
      <c r="I80" s="5" t="s">
        <v>21</v>
      </c>
      <c r="J80" s="1" t="s">
        <v>413</v>
      </c>
      <c r="K80" s="1" t="s">
        <v>414</v>
      </c>
      <c r="L80" s="1" t="s">
        <v>415</v>
      </c>
      <c r="M80" s="4" t="str">
        <f t="shared" si="0"/>
        <v>Outstanding</v>
      </c>
      <c r="N80" s="13" t="s">
        <v>21</v>
      </c>
    </row>
    <row r="81" spans="1:14" ht="60" customHeight="1" x14ac:dyDescent="0.35">
      <c r="A81" s="11" t="s">
        <v>416</v>
      </c>
      <c r="B81" s="1" t="s">
        <v>417</v>
      </c>
      <c r="C81" s="2" t="s">
        <v>27</v>
      </c>
      <c r="D81" s="3" t="s">
        <v>307</v>
      </c>
      <c r="E81" s="4" t="s">
        <v>18</v>
      </c>
      <c r="F81" s="4" t="s">
        <v>19</v>
      </c>
      <c r="G81" s="4" t="s">
        <v>20</v>
      </c>
      <c r="H81" s="4" t="s">
        <v>21</v>
      </c>
      <c r="I81" s="5" t="s">
        <v>21</v>
      </c>
      <c r="J81" s="1" t="s">
        <v>418</v>
      </c>
      <c r="K81" s="1" t="s">
        <v>419</v>
      </c>
      <c r="L81" s="1" t="s">
        <v>420</v>
      </c>
      <c r="M81" s="4" t="str">
        <f t="shared" si="0"/>
        <v>Outstanding</v>
      </c>
      <c r="N81" s="13" t="s">
        <v>21</v>
      </c>
    </row>
    <row r="82" spans="1:14" ht="60" customHeight="1" x14ac:dyDescent="0.35">
      <c r="A82" s="11" t="s">
        <v>421</v>
      </c>
      <c r="B82" s="1" t="s">
        <v>422</v>
      </c>
      <c r="C82" s="2" t="s">
        <v>27</v>
      </c>
      <c r="D82" s="3" t="s">
        <v>307</v>
      </c>
      <c r="E82" s="4" t="s">
        <v>18</v>
      </c>
      <c r="F82" s="4" t="s">
        <v>19</v>
      </c>
      <c r="G82" s="4" t="s">
        <v>20</v>
      </c>
      <c r="H82" s="4" t="s">
        <v>21</v>
      </c>
      <c r="I82" s="5" t="s">
        <v>21</v>
      </c>
      <c r="J82" s="1" t="s">
        <v>423</v>
      </c>
      <c r="K82" s="1" t="s">
        <v>424</v>
      </c>
      <c r="L82" s="1" t="s">
        <v>425</v>
      </c>
      <c r="M82" s="4" t="str">
        <f t="shared" si="0"/>
        <v>Outstanding</v>
      </c>
      <c r="N82" s="13" t="s">
        <v>21</v>
      </c>
    </row>
    <row r="83" spans="1:14" ht="60" customHeight="1" x14ac:dyDescent="0.35">
      <c r="A83" s="11" t="s">
        <v>426</v>
      </c>
      <c r="B83" s="1" t="s">
        <v>427</v>
      </c>
      <c r="C83" s="2" t="s">
        <v>27</v>
      </c>
      <c r="D83" s="3" t="s">
        <v>307</v>
      </c>
      <c r="E83" s="4" t="s">
        <v>18</v>
      </c>
      <c r="F83" s="4" t="s">
        <v>19</v>
      </c>
      <c r="G83" s="4" t="s">
        <v>20</v>
      </c>
      <c r="H83" s="4" t="s">
        <v>21</v>
      </c>
      <c r="I83" s="5" t="s">
        <v>21</v>
      </c>
      <c r="J83" s="1" t="s">
        <v>428</v>
      </c>
      <c r="K83" s="1" t="s">
        <v>429</v>
      </c>
      <c r="L83" s="1" t="s">
        <v>430</v>
      </c>
      <c r="M83" s="4" t="str">
        <f t="shared" si="0"/>
        <v>Outstanding</v>
      </c>
      <c r="N83" s="13" t="s">
        <v>21</v>
      </c>
    </row>
    <row r="84" spans="1:14" ht="60" customHeight="1" x14ac:dyDescent="0.35">
      <c r="A84" s="11" t="s">
        <v>431</v>
      </c>
      <c r="B84" s="1" t="s">
        <v>432</v>
      </c>
      <c r="C84" s="2" t="s">
        <v>27</v>
      </c>
      <c r="D84" s="3" t="s">
        <v>307</v>
      </c>
      <c r="E84" s="4" t="s">
        <v>18</v>
      </c>
      <c r="F84" s="4" t="s">
        <v>19</v>
      </c>
      <c r="G84" s="4" t="s">
        <v>20</v>
      </c>
      <c r="H84" s="4" t="s">
        <v>21</v>
      </c>
      <c r="I84" s="5" t="s">
        <v>21</v>
      </c>
      <c r="J84" s="1" t="s">
        <v>433</v>
      </c>
      <c r="K84" s="1" t="s">
        <v>434</v>
      </c>
      <c r="L84" s="1" t="s">
        <v>435</v>
      </c>
      <c r="M84" s="4" t="str">
        <f t="shared" si="0"/>
        <v>Outstanding</v>
      </c>
      <c r="N84" s="13" t="s">
        <v>21</v>
      </c>
    </row>
    <row r="85" spans="1:14" ht="60" customHeight="1" x14ac:dyDescent="0.35">
      <c r="A85" s="11" t="s">
        <v>436</v>
      </c>
      <c r="B85" s="1" t="s">
        <v>437</v>
      </c>
      <c r="C85" s="2" t="s">
        <v>27</v>
      </c>
      <c r="D85" s="3" t="s">
        <v>307</v>
      </c>
      <c r="E85" s="4" t="s">
        <v>18</v>
      </c>
      <c r="F85" s="4" t="s">
        <v>19</v>
      </c>
      <c r="G85" s="4" t="s">
        <v>20</v>
      </c>
      <c r="H85" s="4" t="s">
        <v>21</v>
      </c>
      <c r="I85" s="5" t="s">
        <v>21</v>
      </c>
      <c r="J85" s="1" t="s">
        <v>438</v>
      </c>
      <c r="K85" s="1" t="s">
        <v>439</v>
      </c>
      <c r="L85" s="1" t="s">
        <v>440</v>
      </c>
      <c r="M85" s="4" t="str">
        <f t="shared" si="0"/>
        <v>Outstanding</v>
      </c>
      <c r="N85" s="13" t="s">
        <v>21</v>
      </c>
    </row>
    <row r="86" spans="1:14" ht="60" customHeight="1" x14ac:dyDescent="0.35">
      <c r="A86" s="11" t="s">
        <v>441</v>
      </c>
      <c r="B86" s="1" t="s">
        <v>442</v>
      </c>
      <c r="C86" s="2" t="s">
        <v>166</v>
      </c>
      <c r="D86" s="3" t="s">
        <v>307</v>
      </c>
      <c r="E86" s="4" t="s">
        <v>18</v>
      </c>
      <c r="F86" s="4" t="s">
        <v>19</v>
      </c>
      <c r="G86" s="4" t="s">
        <v>20</v>
      </c>
      <c r="H86" s="4" t="s">
        <v>21</v>
      </c>
      <c r="I86" s="5" t="s">
        <v>21</v>
      </c>
      <c r="J86" s="1" t="s">
        <v>443</v>
      </c>
      <c r="K86" s="1" t="s">
        <v>444</v>
      </c>
      <c r="L86" s="1" t="s">
        <v>445</v>
      </c>
      <c r="M86" s="4" t="str">
        <f t="shared" si="0"/>
        <v>Outstanding</v>
      </c>
      <c r="N86" s="13" t="s">
        <v>21</v>
      </c>
    </row>
    <row r="87" spans="1:14" ht="60" customHeight="1" x14ac:dyDescent="0.35">
      <c r="A87" s="11" t="s">
        <v>446</v>
      </c>
      <c r="B87" s="1" t="s">
        <v>447</v>
      </c>
      <c r="C87" s="2" t="s">
        <v>27</v>
      </c>
      <c r="D87" s="3" t="s">
        <v>307</v>
      </c>
      <c r="E87" s="4" t="s">
        <v>18</v>
      </c>
      <c r="F87" s="4" t="s">
        <v>19</v>
      </c>
      <c r="G87" s="4" t="s">
        <v>20</v>
      </c>
      <c r="H87" s="4" t="s">
        <v>21</v>
      </c>
      <c r="I87" s="5" t="s">
        <v>21</v>
      </c>
      <c r="J87" s="1" t="s">
        <v>448</v>
      </c>
      <c r="K87" s="1" t="s">
        <v>449</v>
      </c>
      <c r="L87" s="1" t="s">
        <v>450</v>
      </c>
      <c r="M87" s="4" t="str">
        <f t="shared" si="0"/>
        <v>Outstanding</v>
      </c>
      <c r="N87" s="13" t="s">
        <v>21</v>
      </c>
    </row>
    <row r="88" spans="1:14" ht="60" customHeight="1" x14ac:dyDescent="0.35">
      <c r="A88" s="11" t="s">
        <v>451</v>
      </c>
      <c r="B88" s="1" t="s">
        <v>452</v>
      </c>
      <c r="C88" s="2" t="s">
        <v>27</v>
      </c>
      <c r="D88" s="3" t="s">
        <v>307</v>
      </c>
      <c r="E88" s="4" t="s">
        <v>18</v>
      </c>
      <c r="F88" s="4" t="s">
        <v>19</v>
      </c>
      <c r="G88" s="4" t="s">
        <v>20</v>
      </c>
      <c r="H88" s="4" t="s">
        <v>21</v>
      </c>
      <c r="I88" s="5" t="s">
        <v>21</v>
      </c>
      <c r="J88" s="1" t="s">
        <v>453</v>
      </c>
      <c r="K88" s="1" t="s">
        <v>454</v>
      </c>
      <c r="L88" s="1" t="s">
        <v>455</v>
      </c>
      <c r="M88" s="4" t="str">
        <f t="shared" si="0"/>
        <v>Outstanding</v>
      </c>
      <c r="N88" s="13" t="s">
        <v>21</v>
      </c>
    </row>
    <row r="89" spans="1:14" ht="60" customHeight="1" x14ac:dyDescent="0.35">
      <c r="A89" s="11" t="s">
        <v>456</v>
      </c>
      <c r="B89" s="1" t="s">
        <v>457</v>
      </c>
      <c r="C89" s="2" t="s">
        <v>27</v>
      </c>
      <c r="D89" s="3" t="s">
        <v>307</v>
      </c>
      <c r="E89" s="4" t="s">
        <v>18</v>
      </c>
      <c r="F89" s="4" t="s">
        <v>19</v>
      </c>
      <c r="G89" s="4" t="s">
        <v>20</v>
      </c>
      <c r="H89" s="4" t="s">
        <v>21</v>
      </c>
      <c r="I89" s="5" t="s">
        <v>21</v>
      </c>
      <c r="J89" s="1" t="s">
        <v>458</v>
      </c>
      <c r="K89" s="1" t="s">
        <v>459</v>
      </c>
      <c r="L89" s="1" t="s">
        <v>460</v>
      </c>
      <c r="M89" s="4" t="str">
        <f t="shared" si="0"/>
        <v>Outstanding</v>
      </c>
      <c r="N89" s="13" t="s">
        <v>21</v>
      </c>
    </row>
    <row r="90" spans="1:14" ht="60" customHeight="1" x14ac:dyDescent="0.35">
      <c r="A90" s="11" t="s">
        <v>461</v>
      </c>
      <c r="B90" s="1" t="s">
        <v>462</v>
      </c>
      <c r="C90" s="2" t="s">
        <v>27</v>
      </c>
      <c r="D90" s="3" t="s">
        <v>307</v>
      </c>
      <c r="E90" s="4" t="s">
        <v>18</v>
      </c>
      <c r="F90" s="4" t="s">
        <v>19</v>
      </c>
      <c r="G90" s="4" t="s">
        <v>20</v>
      </c>
      <c r="H90" s="4" t="s">
        <v>21</v>
      </c>
      <c r="I90" s="5" t="s">
        <v>21</v>
      </c>
      <c r="J90" s="1" t="s">
        <v>463</v>
      </c>
      <c r="K90" s="1" t="s">
        <v>464</v>
      </c>
      <c r="L90" s="1" t="s">
        <v>465</v>
      </c>
      <c r="M90" s="4" t="str">
        <f t="shared" si="0"/>
        <v>Outstanding</v>
      </c>
      <c r="N90" s="13" t="s">
        <v>21</v>
      </c>
    </row>
    <row r="91" spans="1:14" ht="60" customHeight="1" x14ac:dyDescent="0.35">
      <c r="A91" s="11" t="s">
        <v>466</v>
      </c>
      <c r="B91" s="1" t="s">
        <v>467</v>
      </c>
      <c r="C91" s="2" t="s">
        <v>27</v>
      </c>
      <c r="D91" s="3" t="s">
        <v>307</v>
      </c>
      <c r="E91" s="4" t="s">
        <v>18</v>
      </c>
      <c r="F91" s="4" t="s">
        <v>19</v>
      </c>
      <c r="G91" s="4" t="s">
        <v>20</v>
      </c>
      <c r="H91" s="4" t="s">
        <v>21</v>
      </c>
      <c r="I91" s="5" t="s">
        <v>21</v>
      </c>
      <c r="J91" s="1" t="s">
        <v>468</v>
      </c>
      <c r="K91" s="1" t="s">
        <v>469</v>
      </c>
      <c r="L91" s="1" t="s">
        <v>470</v>
      </c>
      <c r="M91" s="4" t="str">
        <f t="shared" si="0"/>
        <v>Outstanding</v>
      </c>
      <c r="N91" s="13" t="s">
        <v>21</v>
      </c>
    </row>
    <row r="92" spans="1:14" ht="60" customHeight="1" x14ac:dyDescent="0.35">
      <c r="A92" s="11" t="s">
        <v>471</v>
      </c>
      <c r="B92" s="1" t="s">
        <v>472</v>
      </c>
      <c r="C92" s="2" t="s">
        <v>27</v>
      </c>
      <c r="D92" s="3" t="s">
        <v>307</v>
      </c>
      <c r="E92" s="4" t="s">
        <v>18</v>
      </c>
      <c r="F92" s="4" t="s">
        <v>19</v>
      </c>
      <c r="G92" s="4" t="s">
        <v>20</v>
      </c>
      <c r="H92" s="4" t="s">
        <v>21</v>
      </c>
      <c r="I92" s="5" t="s">
        <v>21</v>
      </c>
      <c r="J92" s="1" t="s">
        <v>473</v>
      </c>
      <c r="K92" s="1" t="s">
        <v>474</v>
      </c>
      <c r="L92" s="1" t="s">
        <v>475</v>
      </c>
      <c r="M92" s="4" t="str">
        <f t="shared" si="0"/>
        <v>Outstanding</v>
      </c>
      <c r="N92" s="13" t="s">
        <v>21</v>
      </c>
    </row>
    <row r="93" spans="1:14" ht="60" customHeight="1" x14ac:dyDescent="0.35">
      <c r="A93" s="11" t="s">
        <v>476</v>
      </c>
      <c r="B93" s="1" t="s">
        <v>477</v>
      </c>
      <c r="C93" s="2" t="s">
        <v>27</v>
      </c>
      <c r="D93" s="3" t="s">
        <v>307</v>
      </c>
      <c r="E93" s="4" t="s">
        <v>18</v>
      </c>
      <c r="F93" s="4" t="s">
        <v>19</v>
      </c>
      <c r="G93" s="4" t="s">
        <v>20</v>
      </c>
      <c r="H93" s="4" t="s">
        <v>21</v>
      </c>
      <c r="I93" s="5" t="s">
        <v>21</v>
      </c>
      <c r="J93" s="1" t="s">
        <v>478</v>
      </c>
      <c r="K93" s="1" t="s">
        <v>479</v>
      </c>
      <c r="L93" s="1" t="s">
        <v>480</v>
      </c>
      <c r="M93" s="4" t="str">
        <f t="shared" si="0"/>
        <v>Outstanding</v>
      </c>
      <c r="N93" s="13" t="s">
        <v>21</v>
      </c>
    </row>
    <row r="94" spans="1:14" ht="60" customHeight="1" x14ac:dyDescent="0.35">
      <c r="A94" s="11" t="s">
        <v>481</v>
      </c>
      <c r="B94" s="1" t="s">
        <v>482</v>
      </c>
      <c r="C94" s="2" t="s">
        <v>16</v>
      </c>
      <c r="D94" s="3" t="s">
        <v>307</v>
      </c>
      <c r="E94" s="4" t="s">
        <v>18</v>
      </c>
      <c r="F94" s="4" t="s">
        <v>19</v>
      </c>
      <c r="G94" s="4" t="s">
        <v>20</v>
      </c>
      <c r="H94" s="4" t="s">
        <v>21</v>
      </c>
      <c r="I94" s="5" t="s">
        <v>21</v>
      </c>
      <c r="J94" s="1" t="s">
        <v>483</v>
      </c>
      <c r="K94" s="1" t="s">
        <v>484</v>
      </c>
      <c r="L94" s="1" t="s">
        <v>485</v>
      </c>
      <c r="M94" s="4" t="str">
        <f t="shared" si="0"/>
        <v>Outstanding</v>
      </c>
      <c r="N94" s="13" t="s">
        <v>21</v>
      </c>
    </row>
    <row r="95" spans="1:14" ht="60" customHeight="1" x14ac:dyDescent="0.35">
      <c r="A95" s="11" t="s">
        <v>486</v>
      </c>
      <c r="B95" s="1" t="s">
        <v>487</v>
      </c>
      <c r="C95" s="2" t="s">
        <v>27</v>
      </c>
      <c r="D95" s="3" t="s">
        <v>307</v>
      </c>
      <c r="E95" s="4" t="s">
        <v>18</v>
      </c>
      <c r="F95" s="4" t="s">
        <v>19</v>
      </c>
      <c r="G95" s="4" t="s">
        <v>20</v>
      </c>
      <c r="H95" s="4" t="s">
        <v>21</v>
      </c>
      <c r="I95" s="5" t="s">
        <v>21</v>
      </c>
      <c r="J95" s="1" t="s">
        <v>488</v>
      </c>
      <c r="K95" s="1" t="s">
        <v>489</v>
      </c>
      <c r="L95" s="1" t="s">
        <v>490</v>
      </c>
      <c r="M95" s="4" t="str">
        <f t="shared" si="0"/>
        <v>Outstanding</v>
      </c>
      <c r="N95" s="13" t="s">
        <v>21</v>
      </c>
    </row>
    <row r="96" spans="1:14" ht="60" customHeight="1" x14ac:dyDescent="0.35">
      <c r="A96" s="11" t="s">
        <v>491</v>
      </c>
      <c r="B96" s="1" t="s">
        <v>492</v>
      </c>
      <c r="C96" s="2" t="s">
        <v>27</v>
      </c>
      <c r="D96" s="3" t="s">
        <v>307</v>
      </c>
      <c r="E96" s="4" t="s">
        <v>18</v>
      </c>
      <c r="F96" s="4" t="s">
        <v>19</v>
      </c>
      <c r="G96" s="4" t="s">
        <v>20</v>
      </c>
      <c r="H96" s="4" t="s">
        <v>21</v>
      </c>
      <c r="I96" s="5" t="s">
        <v>21</v>
      </c>
      <c r="J96" s="1" t="s">
        <v>493</v>
      </c>
      <c r="K96" s="1" t="s">
        <v>494</v>
      </c>
      <c r="L96" s="1" t="s">
        <v>495</v>
      </c>
      <c r="M96" s="4" t="str">
        <f t="shared" si="0"/>
        <v>Outstanding</v>
      </c>
      <c r="N96" s="13" t="s">
        <v>21</v>
      </c>
    </row>
    <row r="97" spans="1:14" ht="60" customHeight="1" x14ac:dyDescent="0.35">
      <c r="A97" s="11" t="s">
        <v>496</v>
      </c>
      <c r="B97" s="1" t="s">
        <v>497</v>
      </c>
      <c r="C97" s="2" t="s">
        <v>27</v>
      </c>
      <c r="D97" s="3" t="s">
        <v>307</v>
      </c>
      <c r="E97" s="4" t="s">
        <v>18</v>
      </c>
      <c r="F97" s="4" t="s">
        <v>19</v>
      </c>
      <c r="G97" s="4" t="s">
        <v>20</v>
      </c>
      <c r="H97" s="4" t="s">
        <v>21</v>
      </c>
      <c r="I97" s="5" t="s">
        <v>21</v>
      </c>
      <c r="J97" s="1" t="s">
        <v>498</v>
      </c>
      <c r="K97" s="1" t="s">
        <v>499</v>
      </c>
      <c r="L97" s="1" t="s">
        <v>500</v>
      </c>
      <c r="M97" s="4" t="str">
        <f t="shared" si="0"/>
        <v>Outstanding</v>
      </c>
      <c r="N97" s="13" t="s">
        <v>21</v>
      </c>
    </row>
    <row r="98" spans="1:14" ht="60" customHeight="1" x14ac:dyDescent="0.35">
      <c r="A98" s="11" t="s">
        <v>501</v>
      </c>
      <c r="B98" s="1" t="s">
        <v>502</v>
      </c>
      <c r="C98" s="2" t="s">
        <v>27</v>
      </c>
      <c r="D98" s="3" t="s">
        <v>307</v>
      </c>
      <c r="E98" s="4" t="s">
        <v>18</v>
      </c>
      <c r="F98" s="4" t="s">
        <v>19</v>
      </c>
      <c r="G98" s="4" t="s">
        <v>20</v>
      </c>
      <c r="H98" s="4" t="s">
        <v>21</v>
      </c>
      <c r="I98" s="5" t="s">
        <v>21</v>
      </c>
      <c r="J98" s="1" t="s">
        <v>503</v>
      </c>
      <c r="K98" s="1" t="s">
        <v>504</v>
      </c>
      <c r="L98" s="1" t="s">
        <v>505</v>
      </c>
      <c r="M98" s="4" t="str">
        <f t="shared" si="0"/>
        <v>Outstanding</v>
      </c>
      <c r="N98" s="13" t="s">
        <v>21</v>
      </c>
    </row>
    <row r="99" spans="1:14" ht="60" customHeight="1" x14ac:dyDescent="0.35">
      <c r="A99" s="11" t="s">
        <v>506</v>
      </c>
      <c r="B99" s="1" t="s">
        <v>507</v>
      </c>
      <c r="C99" s="2" t="s">
        <v>27</v>
      </c>
      <c r="D99" s="3" t="s">
        <v>307</v>
      </c>
      <c r="E99" s="4" t="s">
        <v>18</v>
      </c>
      <c r="F99" s="4" t="s">
        <v>19</v>
      </c>
      <c r="G99" s="4" t="s">
        <v>20</v>
      </c>
      <c r="H99" s="4" t="s">
        <v>21</v>
      </c>
      <c r="I99" s="5" t="s">
        <v>21</v>
      </c>
      <c r="J99" s="1" t="s">
        <v>508</v>
      </c>
      <c r="K99" s="1" t="s">
        <v>509</v>
      </c>
      <c r="L99" s="1" t="s">
        <v>510</v>
      </c>
      <c r="M99" s="4" t="str">
        <f t="shared" si="0"/>
        <v>Outstanding</v>
      </c>
      <c r="N99" s="13" t="s">
        <v>21</v>
      </c>
    </row>
    <row r="100" spans="1:14" ht="60" customHeight="1" x14ac:dyDescent="0.35">
      <c r="A100" s="11" t="s">
        <v>511</v>
      </c>
      <c r="B100" s="1" t="s">
        <v>512</v>
      </c>
      <c r="C100" s="2" t="s">
        <v>166</v>
      </c>
      <c r="D100" s="3" t="s">
        <v>307</v>
      </c>
      <c r="E100" s="4" t="s">
        <v>18</v>
      </c>
      <c r="F100" s="4" t="s">
        <v>19</v>
      </c>
      <c r="G100" s="4" t="s">
        <v>20</v>
      </c>
      <c r="H100" s="4" t="s">
        <v>21</v>
      </c>
      <c r="I100" s="5" t="s">
        <v>21</v>
      </c>
      <c r="J100" s="1" t="s">
        <v>513</v>
      </c>
      <c r="K100" s="1" t="s">
        <v>514</v>
      </c>
      <c r="L100" s="1" t="s">
        <v>515</v>
      </c>
      <c r="M100" s="4" t="str">
        <f t="shared" si="0"/>
        <v>Outstanding</v>
      </c>
      <c r="N100" s="13" t="s">
        <v>21</v>
      </c>
    </row>
    <row r="101" spans="1:14" ht="60" customHeight="1" x14ac:dyDescent="0.35">
      <c r="A101" s="11" t="s">
        <v>516</v>
      </c>
      <c r="B101" s="1" t="s">
        <v>517</v>
      </c>
      <c r="C101" s="2" t="s">
        <v>27</v>
      </c>
      <c r="D101" s="3" t="s">
        <v>307</v>
      </c>
      <c r="E101" s="4" t="s">
        <v>18</v>
      </c>
      <c r="F101" s="4" t="s">
        <v>19</v>
      </c>
      <c r="G101" s="4" t="s">
        <v>20</v>
      </c>
      <c r="H101" s="4" t="s">
        <v>21</v>
      </c>
      <c r="I101" s="5" t="s">
        <v>21</v>
      </c>
      <c r="J101" s="1" t="s">
        <v>518</v>
      </c>
      <c r="K101" s="1" t="s">
        <v>519</v>
      </c>
      <c r="L101" s="1" t="s">
        <v>520</v>
      </c>
      <c r="M101" s="4" t="str">
        <f t="shared" si="0"/>
        <v>Outstanding</v>
      </c>
      <c r="N101" s="13" t="s">
        <v>21</v>
      </c>
    </row>
    <row r="102" spans="1:14" ht="60" customHeight="1" x14ac:dyDescent="0.35">
      <c r="A102" s="11" t="s">
        <v>521</v>
      </c>
      <c r="B102" s="1" t="s">
        <v>522</v>
      </c>
      <c r="C102" s="2" t="s">
        <v>27</v>
      </c>
      <c r="D102" s="3" t="s">
        <v>307</v>
      </c>
      <c r="E102" s="4" t="s">
        <v>18</v>
      </c>
      <c r="F102" s="4" t="s">
        <v>19</v>
      </c>
      <c r="G102" s="4" t="s">
        <v>20</v>
      </c>
      <c r="H102" s="4" t="s">
        <v>21</v>
      </c>
      <c r="I102" s="5" t="s">
        <v>21</v>
      </c>
      <c r="J102" s="1" t="s">
        <v>523</v>
      </c>
      <c r="K102" s="1" t="s">
        <v>524</v>
      </c>
      <c r="L102" s="1" t="s">
        <v>525</v>
      </c>
      <c r="M102" s="4" t="str">
        <f t="shared" si="0"/>
        <v>Outstanding</v>
      </c>
      <c r="N102" s="13" t="s">
        <v>21</v>
      </c>
    </row>
    <row r="103" spans="1:14" ht="60" customHeight="1" x14ac:dyDescent="0.35">
      <c r="A103" s="11" t="s">
        <v>526</v>
      </c>
      <c r="B103" s="1" t="s">
        <v>527</v>
      </c>
      <c r="C103" s="2" t="s">
        <v>27</v>
      </c>
      <c r="D103" s="3" t="s">
        <v>307</v>
      </c>
      <c r="E103" s="4" t="s">
        <v>18</v>
      </c>
      <c r="F103" s="4" t="s">
        <v>19</v>
      </c>
      <c r="G103" s="4" t="s">
        <v>20</v>
      </c>
      <c r="H103" s="4" t="s">
        <v>21</v>
      </c>
      <c r="I103" s="5" t="s">
        <v>21</v>
      </c>
      <c r="J103" s="1" t="s">
        <v>528</v>
      </c>
      <c r="K103" s="1" t="s">
        <v>529</v>
      </c>
      <c r="L103" s="1" t="s">
        <v>530</v>
      </c>
      <c r="M103" s="4" t="str">
        <f t="shared" si="0"/>
        <v>Outstanding</v>
      </c>
      <c r="N103" s="13" t="s">
        <v>21</v>
      </c>
    </row>
    <row r="104" spans="1:14" ht="60" customHeight="1" x14ac:dyDescent="0.35">
      <c r="A104" s="11" t="s">
        <v>531</v>
      </c>
      <c r="B104" s="1" t="s">
        <v>532</v>
      </c>
      <c r="C104" s="2" t="s">
        <v>27</v>
      </c>
      <c r="D104" s="3" t="s">
        <v>307</v>
      </c>
      <c r="E104" s="4" t="s">
        <v>18</v>
      </c>
      <c r="F104" s="4" t="s">
        <v>19</v>
      </c>
      <c r="G104" s="4" t="s">
        <v>20</v>
      </c>
      <c r="H104" s="4" t="s">
        <v>21</v>
      </c>
      <c r="I104" s="5" t="s">
        <v>21</v>
      </c>
      <c r="J104" s="1" t="s">
        <v>533</v>
      </c>
      <c r="K104" s="1" t="s">
        <v>534</v>
      </c>
      <c r="L104" s="1" t="s">
        <v>535</v>
      </c>
      <c r="M104" s="4" t="str">
        <f t="shared" si="0"/>
        <v>Outstanding</v>
      </c>
      <c r="N104" s="13" t="s">
        <v>21</v>
      </c>
    </row>
    <row r="105" spans="1:14" ht="60" customHeight="1" x14ac:dyDescent="0.35">
      <c r="A105" s="11" t="s">
        <v>536</v>
      </c>
      <c r="B105" s="1" t="s">
        <v>537</v>
      </c>
      <c r="C105" s="2" t="s">
        <v>16</v>
      </c>
      <c r="D105" s="3" t="s">
        <v>307</v>
      </c>
      <c r="E105" s="4" t="s">
        <v>18</v>
      </c>
      <c r="F105" s="4" t="s">
        <v>19</v>
      </c>
      <c r="G105" s="4" t="s">
        <v>20</v>
      </c>
      <c r="H105" s="4" t="s">
        <v>21</v>
      </c>
      <c r="I105" s="5" t="s">
        <v>21</v>
      </c>
      <c r="J105" s="1" t="s">
        <v>538</v>
      </c>
      <c r="K105" s="1" t="s">
        <v>539</v>
      </c>
      <c r="L105" s="1" t="s">
        <v>540</v>
      </c>
      <c r="M105" s="4" t="str">
        <f t="shared" si="0"/>
        <v>Outstanding</v>
      </c>
      <c r="N105" s="13" t="s">
        <v>21</v>
      </c>
    </row>
    <row r="106" spans="1:14" ht="60" customHeight="1" x14ac:dyDescent="0.35">
      <c r="A106" s="11" t="s">
        <v>541</v>
      </c>
      <c r="B106" s="1" t="s">
        <v>542</v>
      </c>
      <c r="C106" s="2" t="s">
        <v>27</v>
      </c>
      <c r="D106" s="3" t="s">
        <v>307</v>
      </c>
      <c r="E106" s="4" t="s">
        <v>18</v>
      </c>
      <c r="F106" s="4" t="s">
        <v>19</v>
      </c>
      <c r="G106" s="4" t="s">
        <v>20</v>
      </c>
      <c r="H106" s="4" t="s">
        <v>21</v>
      </c>
      <c r="I106" s="5" t="s">
        <v>21</v>
      </c>
      <c r="J106" s="1" t="s">
        <v>543</v>
      </c>
      <c r="K106" s="1" t="s">
        <v>544</v>
      </c>
      <c r="L106" s="1" t="s">
        <v>545</v>
      </c>
      <c r="M106" s="4" t="str">
        <f t="shared" si="0"/>
        <v>Outstanding</v>
      </c>
      <c r="N106" s="13" t="s">
        <v>21</v>
      </c>
    </row>
    <row r="107" spans="1:14" ht="60" customHeight="1" x14ac:dyDescent="0.35">
      <c r="A107" s="11" t="s">
        <v>546</v>
      </c>
      <c r="B107" s="1" t="s">
        <v>547</v>
      </c>
      <c r="C107" s="2" t="s">
        <v>27</v>
      </c>
      <c r="D107" s="3" t="s">
        <v>307</v>
      </c>
      <c r="E107" s="4" t="s">
        <v>18</v>
      </c>
      <c r="F107" s="4" t="s">
        <v>19</v>
      </c>
      <c r="G107" s="4" t="s">
        <v>20</v>
      </c>
      <c r="H107" s="4" t="s">
        <v>21</v>
      </c>
      <c r="I107" s="5" t="s">
        <v>21</v>
      </c>
      <c r="J107" s="1" t="s">
        <v>548</v>
      </c>
      <c r="K107" s="1" t="s">
        <v>549</v>
      </c>
      <c r="L107" s="1" t="s">
        <v>550</v>
      </c>
      <c r="M107" s="4" t="str">
        <f t="shared" si="0"/>
        <v>Outstanding</v>
      </c>
      <c r="N107" s="13" t="s">
        <v>21</v>
      </c>
    </row>
    <row r="108" spans="1:14" ht="60" customHeight="1" x14ac:dyDescent="0.35">
      <c r="A108" s="11" t="s">
        <v>551</v>
      </c>
      <c r="B108" s="1" t="s">
        <v>552</v>
      </c>
      <c r="C108" s="2" t="s">
        <v>27</v>
      </c>
      <c r="D108" s="3" t="s">
        <v>307</v>
      </c>
      <c r="E108" s="4" t="s">
        <v>18</v>
      </c>
      <c r="F108" s="4" t="s">
        <v>19</v>
      </c>
      <c r="G108" s="4" t="s">
        <v>20</v>
      </c>
      <c r="H108" s="4" t="s">
        <v>21</v>
      </c>
      <c r="I108" s="5" t="s">
        <v>21</v>
      </c>
      <c r="J108" s="1" t="s">
        <v>553</v>
      </c>
      <c r="K108" s="1" t="s">
        <v>554</v>
      </c>
      <c r="L108" s="1" t="s">
        <v>555</v>
      </c>
      <c r="M108" s="4" t="str">
        <f t="shared" si="0"/>
        <v>Outstanding</v>
      </c>
      <c r="N108" s="13" t="s">
        <v>21</v>
      </c>
    </row>
    <row r="109" spans="1:14" ht="60" customHeight="1" x14ac:dyDescent="0.35">
      <c r="A109" s="11" t="s">
        <v>556</v>
      </c>
      <c r="B109" s="1" t="s">
        <v>557</v>
      </c>
      <c r="C109" s="2" t="s">
        <v>27</v>
      </c>
      <c r="D109" s="3" t="s">
        <v>307</v>
      </c>
      <c r="E109" s="4" t="s">
        <v>18</v>
      </c>
      <c r="F109" s="4" t="s">
        <v>19</v>
      </c>
      <c r="G109" s="4" t="s">
        <v>20</v>
      </c>
      <c r="H109" s="4" t="s">
        <v>21</v>
      </c>
      <c r="I109" s="5" t="s">
        <v>21</v>
      </c>
      <c r="J109" s="1" t="s">
        <v>558</v>
      </c>
      <c r="K109" s="1" t="s">
        <v>559</v>
      </c>
      <c r="L109" s="1" t="s">
        <v>560</v>
      </c>
      <c r="M109" s="4" t="str">
        <f t="shared" si="0"/>
        <v>Outstanding</v>
      </c>
      <c r="N109" s="13" t="s">
        <v>21</v>
      </c>
    </row>
    <row r="110" spans="1:14" ht="60" customHeight="1" x14ac:dyDescent="0.35">
      <c r="A110" s="11" t="s">
        <v>561</v>
      </c>
      <c r="B110" s="1" t="s">
        <v>562</v>
      </c>
      <c r="C110" s="2" t="s">
        <v>27</v>
      </c>
      <c r="D110" s="3" t="s">
        <v>307</v>
      </c>
      <c r="E110" s="4" t="s">
        <v>18</v>
      </c>
      <c r="F110" s="4" t="s">
        <v>19</v>
      </c>
      <c r="G110" s="4" t="s">
        <v>20</v>
      </c>
      <c r="H110" s="4" t="s">
        <v>21</v>
      </c>
      <c r="I110" s="5" t="s">
        <v>21</v>
      </c>
      <c r="J110" s="1" t="s">
        <v>563</v>
      </c>
      <c r="K110" s="1" t="s">
        <v>564</v>
      </c>
      <c r="L110" s="1" t="s">
        <v>565</v>
      </c>
      <c r="M110" s="4" t="str">
        <f t="shared" si="0"/>
        <v>Outstanding</v>
      </c>
      <c r="N110" s="13" t="s">
        <v>21</v>
      </c>
    </row>
    <row r="111" spans="1:14" ht="60" customHeight="1" x14ac:dyDescent="0.35">
      <c r="A111" s="11" t="s">
        <v>566</v>
      </c>
      <c r="B111" s="1" t="s">
        <v>567</v>
      </c>
      <c r="C111" s="2" t="s">
        <v>27</v>
      </c>
      <c r="D111" s="3" t="s">
        <v>307</v>
      </c>
      <c r="E111" s="4" t="s">
        <v>18</v>
      </c>
      <c r="F111" s="4" t="s">
        <v>19</v>
      </c>
      <c r="G111" s="4" t="s">
        <v>20</v>
      </c>
      <c r="H111" s="4" t="s">
        <v>21</v>
      </c>
      <c r="I111" s="5" t="s">
        <v>21</v>
      </c>
      <c r="J111" s="1" t="s">
        <v>568</v>
      </c>
      <c r="K111" s="1" t="s">
        <v>569</v>
      </c>
      <c r="L111" s="1" t="s">
        <v>570</v>
      </c>
      <c r="M111" s="4" t="str">
        <f t="shared" si="0"/>
        <v>Outstanding</v>
      </c>
      <c r="N111" s="13" t="s">
        <v>21</v>
      </c>
    </row>
    <row r="112" spans="1:14" ht="60" customHeight="1" x14ac:dyDescent="0.35">
      <c r="A112" s="11" t="s">
        <v>571</v>
      </c>
      <c r="B112" s="1" t="s">
        <v>572</v>
      </c>
      <c r="C112" s="2" t="s">
        <v>16</v>
      </c>
      <c r="D112" s="3" t="s">
        <v>307</v>
      </c>
      <c r="E112" s="4" t="s">
        <v>18</v>
      </c>
      <c r="F112" s="4" t="s">
        <v>19</v>
      </c>
      <c r="G112" s="4" t="s">
        <v>20</v>
      </c>
      <c r="H112" s="4" t="s">
        <v>21</v>
      </c>
      <c r="I112" s="5" t="s">
        <v>21</v>
      </c>
      <c r="J112" s="1" t="s">
        <v>573</v>
      </c>
      <c r="K112" s="1" t="s">
        <v>574</v>
      </c>
      <c r="L112" s="1" t="s">
        <v>575</v>
      </c>
      <c r="M112" s="4" t="str">
        <f t="shared" si="0"/>
        <v>Outstanding</v>
      </c>
      <c r="N112" s="13" t="s">
        <v>21</v>
      </c>
    </row>
    <row r="113" spans="1:14" ht="60" customHeight="1" x14ac:dyDescent="0.35">
      <c r="A113" s="11" t="s">
        <v>576</v>
      </c>
      <c r="B113" s="1" t="s">
        <v>577</v>
      </c>
      <c r="C113" s="2" t="s">
        <v>16</v>
      </c>
      <c r="D113" s="3" t="s">
        <v>307</v>
      </c>
      <c r="E113" s="4" t="s">
        <v>18</v>
      </c>
      <c r="F113" s="4" t="s">
        <v>19</v>
      </c>
      <c r="G113" s="4" t="s">
        <v>20</v>
      </c>
      <c r="H113" s="4" t="s">
        <v>21</v>
      </c>
      <c r="I113" s="5" t="s">
        <v>21</v>
      </c>
      <c r="J113" s="1" t="s">
        <v>578</v>
      </c>
      <c r="K113" s="1" t="s">
        <v>579</v>
      </c>
      <c r="L113" s="1" t="s">
        <v>580</v>
      </c>
      <c r="M113" s="4" t="str">
        <f t="shared" si="0"/>
        <v>Outstanding</v>
      </c>
      <c r="N113" s="13" t="s">
        <v>21</v>
      </c>
    </row>
    <row r="114" spans="1:14" ht="60" customHeight="1" x14ac:dyDescent="0.35">
      <c r="A114" s="11" t="s">
        <v>581</v>
      </c>
      <c r="B114" s="1" t="s">
        <v>582</v>
      </c>
      <c r="C114" s="2" t="s">
        <v>27</v>
      </c>
      <c r="D114" s="3" t="s">
        <v>307</v>
      </c>
      <c r="E114" s="4" t="s">
        <v>18</v>
      </c>
      <c r="F114" s="4" t="s">
        <v>19</v>
      </c>
      <c r="G114" s="4" t="s">
        <v>20</v>
      </c>
      <c r="H114" s="4" t="s">
        <v>21</v>
      </c>
      <c r="I114" s="5" t="s">
        <v>21</v>
      </c>
      <c r="J114" s="1" t="s">
        <v>583</v>
      </c>
      <c r="K114" s="1" t="s">
        <v>584</v>
      </c>
      <c r="L114" s="1" t="s">
        <v>585</v>
      </c>
      <c r="M114" s="4" t="str">
        <f t="shared" si="0"/>
        <v>Outstanding</v>
      </c>
      <c r="N114" s="13" t="s">
        <v>21</v>
      </c>
    </row>
    <row r="115" spans="1:14" ht="60" customHeight="1" x14ac:dyDescent="0.35">
      <c r="A115" s="11" t="s">
        <v>586</v>
      </c>
      <c r="B115" s="1" t="s">
        <v>587</v>
      </c>
      <c r="C115" s="2" t="s">
        <v>27</v>
      </c>
      <c r="D115" s="3" t="s">
        <v>307</v>
      </c>
      <c r="E115" s="4" t="s">
        <v>18</v>
      </c>
      <c r="F115" s="4" t="s">
        <v>19</v>
      </c>
      <c r="G115" s="4" t="s">
        <v>20</v>
      </c>
      <c r="H115" s="4" t="s">
        <v>21</v>
      </c>
      <c r="I115" s="5" t="s">
        <v>21</v>
      </c>
      <c r="J115" s="1" t="s">
        <v>588</v>
      </c>
      <c r="K115" s="1" t="s">
        <v>589</v>
      </c>
      <c r="L115" s="1" t="s">
        <v>590</v>
      </c>
      <c r="M115" s="4" t="str">
        <f t="shared" si="0"/>
        <v>Outstanding</v>
      </c>
      <c r="N115" s="13" t="s">
        <v>21</v>
      </c>
    </row>
    <row r="116" spans="1:14" ht="60" customHeight="1" x14ac:dyDescent="0.35">
      <c r="A116" s="11" t="s">
        <v>591</v>
      </c>
      <c r="B116" s="1" t="s">
        <v>592</v>
      </c>
      <c r="C116" s="2" t="s">
        <v>27</v>
      </c>
      <c r="D116" s="3" t="s">
        <v>307</v>
      </c>
      <c r="E116" s="4" t="s">
        <v>18</v>
      </c>
      <c r="F116" s="4" t="s">
        <v>19</v>
      </c>
      <c r="G116" s="4" t="s">
        <v>20</v>
      </c>
      <c r="H116" s="4" t="s">
        <v>21</v>
      </c>
      <c r="I116" s="5" t="s">
        <v>21</v>
      </c>
      <c r="J116" s="1" t="s">
        <v>593</v>
      </c>
      <c r="K116" s="1" t="s">
        <v>594</v>
      </c>
      <c r="L116" s="1" t="s">
        <v>595</v>
      </c>
      <c r="M116" s="4" t="str">
        <f t="shared" si="0"/>
        <v>Outstanding</v>
      </c>
      <c r="N116" s="13" t="s">
        <v>21</v>
      </c>
    </row>
    <row r="117" spans="1:14" ht="60" customHeight="1" x14ac:dyDescent="0.35">
      <c r="A117" s="11" t="s">
        <v>596</v>
      </c>
      <c r="B117" s="1" t="s">
        <v>597</v>
      </c>
      <c r="C117" s="2" t="s">
        <v>27</v>
      </c>
      <c r="D117" s="3" t="s">
        <v>307</v>
      </c>
      <c r="E117" s="4" t="s">
        <v>18</v>
      </c>
      <c r="F117" s="4" t="s">
        <v>19</v>
      </c>
      <c r="G117" s="4" t="s">
        <v>20</v>
      </c>
      <c r="H117" s="4" t="s">
        <v>21</v>
      </c>
      <c r="I117" s="5" t="s">
        <v>21</v>
      </c>
      <c r="J117" s="1" t="s">
        <v>598</v>
      </c>
      <c r="K117" s="1" t="s">
        <v>599</v>
      </c>
      <c r="L117" s="1" t="s">
        <v>600</v>
      </c>
      <c r="M117" s="4" t="str">
        <f t="shared" si="0"/>
        <v>Outstanding</v>
      </c>
      <c r="N117" s="13" t="s">
        <v>21</v>
      </c>
    </row>
    <row r="118" spans="1:14" ht="60" customHeight="1" x14ac:dyDescent="0.35">
      <c r="A118" s="11" t="s">
        <v>601</v>
      </c>
      <c r="B118" s="1" t="s">
        <v>602</v>
      </c>
      <c r="C118" s="2" t="s">
        <v>27</v>
      </c>
      <c r="D118" s="3" t="s">
        <v>307</v>
      </c>
      <c r="E118" s="4" t="s">
        <v>18</v>
      </c>
      <c r="F118" s="4" t="s">
        <v>19</v>
      </c>
      <c r="G118" s="4" t="s">
        <v>20</v>
      </c>
      <c r="H118" s="4" t="s">
        <v>21</v>
      </c>
      <c r="I118" s="5" t="s">
        <v>21</v>
      </c>
      <c r="J118" s="1" t="s">
        <v>603</v>
      </c>
      <c r="K118" s="1" t="s">
        <v>604</v>
      </c>
      <c r="L118" s="1" t="s">
        <v>605</v>
      </c>
      <c r="M118" s="4" t="str">
        <f t="shared" si="0"/>
        <v>Outstanding</v>
      </c>
      <c r="N118" s="13" t="s">
        <v>21</v>
      </c>
    </row>
    <row r="119" spans="1:14" ht="60" customHeight="1" x14ac:dyDescent="0.35">
      <c r="A119" s="11" t="s">
        <v>606</v>
      </c>
      <c r="B119" s="1" t="s">
        <v>607</v>
      </c>
      <c r="C119" s="2" t="s">
        <v>27</v>
      </c>
      <c r="D119" s="3" t="s">
        <v>307</v>
      </c>
      <c r="E119" s="4" t="s">
        <v>18</v>
      </c>
      <c r="F119" s="4" t="s">
        <v>19</v>
      </c>
      <c r="G119" s="4" t="s">
        <v>20</v>
      </c>
      <c r="H119" s="4" t="s">
        <v>21</v>
      </c>
      <c r="I119" s="5" t="s">
        <v>21</v>
      </c>
      <c r="J119" s="1" t="s">
        <v>608</v>
      </c>
      <c r="K119" s="1" t="s">
        <v>609</v>
      </c>
      <c r="L119" s="1" t="s">
        <v>610</v>
      </c>
      <c r="M119" s="4" t="str">
        <f t="shared" si="0"/>
        <v>Outstanding</v>
      </c>
      <c r="N119" s="13" t="s">
        <v>21</v>
      </c>
    </row>
    <row r="120" spans="1:14" ht="60" customHeight="1" x14ac:dyDescent="0.35">
      <c r="A120" s="11" t="s">
        <v>611</v>
      </c>
      <c r="B120" s="1" t="s">
        <v>612</v>
      </c>
      <c r="C120" s="2" t="s">
        <v>27</v>
      </c>
      <c r="D120" s="3" t="s">
        <v>307</v>
      </c>
      <c r="E120" s="4" t="s">
        <v>18</v>
      </c>
      <c r="F120" s="4" t="s">
        <v>19</v>
      </c>
      <c r="G120" s="4" t="s">
        <v>20</v>
      </c>
      <c r="H120" s="4" t="s">
        <v>21</v>
      </c>
      <c r="I120" s="5" t="s">
        <v>21</v>
      </c>
      <c r="J120" s="1" t="s">
        <v>613</v>
      </c>
      <c r="K120" s="1" t="s">
        <v>614</v>
      </c>
      <c r="L120" s="1" t="s">
        <v>615</v>
      </c>
      <c r="M120" s="4" t="str">
        <f t="shared" si="0"/>
        <v>Outstanding</v>
      </c>
      <c r="N120" s="13" t="s">
        <v>21</v>
      </c>
    </row>
    <row r="121" spans="1:14" ht="60" customHeight="1" x14ac:dyDescent="0.35">
      <c r="A121" s="11" t="s">
        <v>616</v>
      </c>
      <c r="B121" s="1" t="s">
        <v>617</v>
      </c>
      <c r="C121" s="2" t="s">
        <v>27</v>
      </c>
      <c r="D121" s="3" t="s">
        <v>307</v>
      </c>
      <c r="E121" s="4" t="s">
        <v>18</v>
      </c>
      <c r="F121" s="4" t="s">
        <v>19</v>
      </c>
      <c r="G121" s="4" t="s">
        <v>20</v>
      </c>
      <c r="H121" s="4" t="s">
        <v>21</v>
      </c>
      <c r="I121" s="5" t="s">
        <v>21</v>
      </c>
      <c r="J121" s="1" t="s">
        <v>618</v>
      </c>
      <c r="K121" s="1" t="s">
        <v>619</v>
      </c>
      <c r="L121" s="1" t="s">
        <v>620</v>
      </c>
      <c r="M121" s="4" t="str">
        <f t="shared" si="0"/>
        <v>Outstanding</v>
      </c>
      <c r="N121" s="13" t="s">
        <v>21</v>
      </c>
    </row>
    <row r="122" spans="1:14" ht="60" customHeight="1" x14ac:dyDescent="0.35">
      <c r="A122" s="11" t="s">
        <v>621</v>
      </c>
      <c r="B122" s="1" t="s">
        <v>622</v>
      </c>
      <c r="C122" s="2" t="s">
        <v>27</v>
      </c>
      <c r="D122" s="3" t="s">
        <v>307</v>
      </c>
      <c r="E122" s="4" t="s">
        <v>18</v>
      </c>
      <c r="F122" s="4" t="s">
        <v>19</v>
      </c>
      <c r="G122" s="4" t="s">
        <v>20</v>
      </c>
      <c r="H122" s="4" t="s">
        <v>21</v>
      </c>
      <c r="I122" s="5" t="s">
        <v>21</v>
      </c>
      <c r="J122" s="1" t="s">
        <v>623</v>
      </c>
      <c r="K122" s="1" t="s">
        <v>624</v>
      </c>
      <c r="L122" s="1" t="s">
        <v>625</v>
      </c>
      <c r="M122" s="4" t="str">
        <f t="shared" si="0"/>
        <v>Outstanding</v>
      </c>
      <c r="N122" s="13" t="s">
        <v>21</v>
      </c>
    </row>
    <row r="123" spans="1:14" ht="60" customHeight="1" x14ac:dyDescent="0.35">
      <c r="A123" s="11" t="s">
        <v>626</v>
      </c>
      <c r="B123" s="1" t="s">
        <v>627</v>
      </c>
      <c r="C123" s="2" t="s">
        <v>27</v>
      </c>
      <c r="D123" s="3" t="s">
        <v>307</v>
      </c>
      <c r="E123" s="4" t="s">
        <v>18</v>
      </c>
      <c r="F123" s="4" t="s">
        <v>19</v>
      </c>
      <c r="G123" s="4" t="s">
        <v>20</v>
      </c>
      <c r="H123" s="4" t="s">
        <v>21</v>
      </c>
      <c r="I123" s="5" t="s">
        <v>21</v>
      </c>
      <c r="J123" s="1" t="s">
        <v>628</v>
      </c>
      <c r="K123" s="1" t="s">
        <v>629</v>
      </c>
      <c r="L123" s="1" t="s">
        <v>630</v>
      </c>
      <c r="M123" s="4" t="str">
        <f t="shared" si="0"/>
        <v>Outstanding</v>
      </c>
      <c r="N123" s="13" t="s">
        <v>21</v>
      </c>
    </row>
    <row r="124" spans="1:14" ht="60" customHeight="1" x14ac:dyDescent="0.35">
      <c r="A124" s="11" t="s">
        <v>631</v>
      </c>
      <c r="B124" s="1" t="s">
        <v>632</v>
      </c>
      <c r="C124" s="2" t="s">
        <v>27</v>
      </c>
      <c r="D124" s="3" t="s">
        <v>307</v>
      </c>
      <c r="E124" s="4" t="s">
        <v>18</v>
      </c>
      <c r="F124" s="4" t="s">
        <v>19</v>
      </c>
      <c r="G124" s="4" t="s">
        <v>20</v>
      </c>
      <c r="H124" s="4" t="s">
        <v>21</v>
      </c>
      <c r="I124" s="5" t="s">
        <v>21</v>
      </c>
      <c r="J124" s="1" t="s">
        <v>633</v>
      </c>
      <c r="K124" s="1" t="s">
        <v>634</v>
      </c>
      <c r="L124" s="1" t="s">
        <v>635</v>
      </c>
      <c r="M124" s="4" t="str">
        <f t="shared" si="0"/>
        <v>Outstanding</v>
      </c>
      <c r="N124" s="13" t="s">
        <v>21</v>
      </c>
    </row>
    <row r="125" spans="1:14" ht="60" customHeight="1" x14ac:dyDescent="0.35">
      <c r="A125" s="11" t="s">
        <v>636</v>
      </c>
      <c r="B125" s="1" t="s">
        <v>637</v>
      </c>
      <c r="C125" s="2" t="s">
        <v>27</v>
      </c>
      <c r="D125" s="3" t="s">
        <v>307</v>
      </c>
      <c r="E125" s="4" t="s">
        <v>18</v>
      </c>
      <c r="F125" s="4" t="s">
        <v>19</v>
      </c>
      <c r="G125" s="4" t="s">
        <v>20</v>
      </c>
      <c r="H125" s="4" t="s">
        <v>21</v>
      </c>
      <c r="I125" s="5" t="s">
        <v>21</v>
      </c>
      <c r="J125" s="1" t="s">
        <v>638</v>
      </c>
      <c r="K125" s="1" t="s">
        <v>639</v>
      </c>
      <c r="L125" s="1" t="s">
        <v>640</v>
      </c>
      <c r="M125" s="4" t="str">
        <f t="shared" si="0"/>
        <v>Outstanding</v>
      </c>
      <c r="N125" s="13" t="s">
        <v>21</v>
      </c>
    </row>
    <row r="126" spans="1:14" ht="60" customHeight="1" x14ac:dyDescent="0.35">
      <c r="A126" s="11" t="s">
        <v>641</v>
      </c>
      <c r="B126" s="1" t="s">
        <v>642</v>
      </c>
      <c r="C126" s="2" t="s">
        <v>27</v>
      </c>
      <c r="D126" s="3" t="s">
        <v>307</v>
      </c>
      <c r="E126" s="4" t="s">
        <v>18</v>
      </c>
      <c r="F126" s="4" t="s">
        <v>19</v>
      </c>
      <c r="G126" s="4" t="s">
        <v>20</v>
      </c>
      <c r="H126" s="4" t="s">
        <v>21</v>
      </c>
      <c r="I126" s="5" t="s">
        <v>21</v>
      </c>
      <c r="J126" s="1" t="s">
        <v>643</v>
      </c>
      <c r="K126" s="1" t="s">
        <v>644</v>
      </c>
      <c r="L126" s="1" t="s">
        <v>645</v>
      </c>
      <c r="M126" s="4" t="str">
        <f t="shared" si="0"/>
        <v>Outstanding</v>
      </c>
      <c r="N126" s="13" t="s">
        <v>21</v>
      </c>
    </row>
    <row r="127" spans="1:14" ht="60" customHeight="1" x14ac:dyDescent="0.35">
      <c r="A127" s="11" t="s">
        <v>646</v>
      </c>
      <c r="B127" s="1" t="s">
        <v>647</v>
      </c>
      <c r="C127" s="2" t="s">
        <v>27</v>
      </c>
      <c r="D127" s="3" t="s">
        <v>307</v>
      </c>
      <c r="E127" s="4" t="s">
        <v>18</v>
      </c>
      <c r="F127" s="4" t="s">
        <v>19</v>
      </c>
      <c r="G127" s="4" t="s">
        <v>20</v>
      </c>
      <c r="H127" s="4" t="s">
        <v>21</v>
      </c>
      <c r="I127" s="5" t="s">
        <v>21</v>
      </c>
      <c r="J127" s="1" t="s">
        <v>648</v>
      </c>
      <c r="K127" s="1" t="s">
        <v>649</v>
      </c>
      <c r="L127" s="1" t="s">
        <v>650</v>
      </c>
      <c r="M127" s="4" t="str">
        <f t="shared" si="0"/>
        <v>Outstanding</v>
      </c>
      <c r="N127" s="13" t="s">
        <v>21</v>
      </c>
    </row>
    <row r="128" spans="1:14" ht="60" customHeight="1" x14ac:dyDescent="0.35">
      <c r="A128" s="11" t="s">
        <v>651</v>
      </c>
      <c r="B128" s="1" t="s">
        <v>652</v>
      </c>
      <c r="C128" s="2" t="s">
        <v>27</v>
      </c>
      <c r="D128" s="3" t="s">
        <v>307</v>
      </c>
      <c r="E128" s="4" t="s">
        <v>18</v>
      </c>
      <c r="F128" s="4" t="s">
        <v>19</v>
      </c>
      <c r="G128" s="4" t="s">
        <v>20</v>
      </c>
      <c r="H128" s="4" t="s">
        <v>21</v>
      </c>
      <c r="I128" s="5" t="s">
        <v>21</v>
      </c>
      <c r="J128" s="1" t="s">
        <v>653</v>
      </c>
      <c r="K128" s="1" t="s">
        <v>654</v>
      </c>
      <c r="L128" s="1" t="s">
        <v>655</v>
      </c>
      <c r="M128" s="4" t="str">
        <f t="shared" si="0"/>
        <v>Outstanding</v>
      </c>
      <c r="N128" s="13" t="s">
        <v>21</v>
      </c>
    </row>
    <row r="129" spans="1:14" ht="60" customHeight="1" x14ac:dyDescent="0.35">
      <c r="A129" s="11" t="s">
        <v>656</v>
      </c>
      <c r="B129" s="1" t="s">
        <v>657</v>
      </c>
      <c r="C129" s="2" t="s">
        <v>27</v>
      </c>
      <c r="D129" s="3" t="s">
        <v>307</v>
      </c>
      <c r="E129" s="4" t="s">
        <v>18</v>
      </c>
      <c r="F129" s="4" t="s">
        <v>19</v>
      </c>
      <c r="G129" s="4" t="s">
        <v>20</v>
      </c>
      <c r="H129" s="4" t="s">
        <v>21</v>
      </c>
      <c r="I129" s="5" t="s">
        <v>21</v>
      </c>
      <c r="J129" s="1" t="s">
        <v>658</v>
      </c>
      <c r="K129" s="1" t="s">
        <v>654</v>
      </c>
      <c r="L129" s="1" t="s">
        <v>659</v>
      </c>
      <c r="M129" s="4" t="str">
        <f t="shared" si="0"/>
        <v>Outstanding</v>
      </c>
      <c r="N129" s="13" t="s">
        <v>21</v>
      </c>
    </row>
    <row r="130" spans="1:14" ht="60" customHeight="1" x14ac:dyDescent="0.35">
      <c r="A130" s="11" t="s">
        <v>660</v>
      </c>
      <c r="B130" s="1" t="s">
        <v>661</v>
      </c>
      <c r="C130" s="2" t="s">
        <v>27</v>
      </c>
      <c r="D130" s="3" t="s">
        <v>307</v>
      </c>
      <c r="E130" s="4" t="s">
        <v>18</v>
      </c>
      <c r="F130" s="4" t="s">
        <v>19</v>
      </c>
      <c r="G130" s="4" t="s">
        <v>20</v>
      </c>
      <c r="H130" s="4" t="s">
        <v>21</v>
      </c>
      <c r="I130" s="5" t="s">
        <v>21</v>
      </c>
      <c r="J130" s="1" t="s">
        <v>662</v>
      </c>
      <c r="K130" s="1" t="s">
        <v>663</v>
      </c>
      <c r="L130" s="1" t="s">
        <v>664</v>
      </c>
      <c r="M130" s="4" t="str">
        <f t="shared" si="0"/>
        <v>Outstanding</v>
      </c>
      <c r="N130" s="13" t="s">
        <v>21</v>
      </c>
    </row>
    <row r="131" spans="1:14" ht="60" customHeight="1" x14ac:dyDescent="0.35">
      <c r="A131" s="11" t="s">
        <v>665</v>
      </c>
      <c r="B131" s="1" t="s">
        <v>666</v>
      </c>
      <c r="C131" s="2" t="s">
        <v>27</v>
      </c>
      <c r="D131" s="3" t="s">
        <v>307</v>
      </c>
      <c r="E131" s="4" t="s">
        <v>18</v>
      </c>
      <c r="F131" s="4" t="s">
        <v>19</v>
      </c>
      <c r="G131" s="4" t="s">
        <v>20</v>
      </c>
      <c r="H131" s="4" t="s">
        <v>21</v>
      </c>
      <c r="I131" s="5" t="s">
        <v>21</v>
      </c>
      <c r="J131" s="1" t="s">
        <v>667</v>
      </c>
      <c r="K131" s="1" t="s">
        <v>668</v>
      </c>
      <c r="L131" s="1" t="s">
        <v>669</v>
      </c>
      <c r="M131" s="4" t="str">
        <f t="shared" si="0"/>
        <v>Outstanding</v>
      </c>
      <c r="N131" s="13" t="s">
        <v>21</v>
      </c>
    </row>
    <row r="132" spans="1:14" ht="60" customHeight="1" x14ac:dyDescent="0.35">
      <c r="A132" s="11" t="s">
        <v>670</v>
      </c>
      <c r="B132" s="1" t="s">
        <v>671</v>
      </c>
      <c r="C132" s="2" t="s">
        <v>27</v>
      </c>
      <c r="D132" s="3" t="s">
        <v>307</v>
      </c>
      <c r="E132" s="4" t="s">
        <v>18</v>
      </c>
      <c r="F132" s="4" t="s">
        <v>19</v>
      </c>
      <c r="G132" s="4" t="s">
        <v>20</v>
      </c>
      <c r="H132" s="4" t="s">
        <v>21</v>
      </c>
      <c r="I132" s="5" t="s">
        <v>21</v>
      </c>
      <c r="J132" s="1" t="s">
        <v>672</v>
      </c>
      <c r="K132" s="1" t="s">
        <v>673</v>
      </c>
      <c r="L132" s="1" t="s">
        <v>674</v>
      </c>
      <c r="M132" s="4" t="str">
        <f t="shared" si="0"/>
        <v>Outstanding</v>
      </c>
      <c r="N132" s="13" t="s">
        <v>21</v>
      </c>
    </row>
    <row r="133" spans="1:14" ht="60" customHeight="1" x14ac:dyDescent="0.35">
      <c r="A133" s="11" t="s">
        <v>675</v>
      </c>
      <c r="B133" s="1" t="s">
        <v>676</v>
      </c>
      <c r="C133" s="2" t="s">
        <v>27</v>
      </c>
      <c r="D133" s="3" t="s">
        <v>307</v>
      </c>
      <c r="E133" s="4" t="s">
        <v>18</v>
      </c>
      <c r="F133" s="4" t="s">
        <v>19</v>
      </c>
      <c r="G133" s="4" t="s">
        <v>20</v>
      </c>
      <c r="H133" s="4" t="s">
        <v>21</v>
      </c>
      <c r="I133" s="5" t="s">
        <v>21</v>
      </c>
      <c r="J133" s="1" t="s">
        <v>677</v>
      </c>
      <c r="K133" s="1" t="s">
        <v>678</v>
      </c>
      <c r="L133" s="1" t="s">
        <v>679</v>
      </c>
      <c r="M133" s="4" t="str">
        <f t="shared" si="0"/>
        <v>Outstanding</v>
      </c>
      <c r="N133" s="13" t="s">
        <v>21</v>
      </c>
    </row>
    <row r="134" spans="1:14" ht="60" customHeight="1" x14ac:dyDescent="0.35">
      <c r="A134" s="11" t="s">
        <v>680</v>
      </c>
      <c r="B134" s="1" t="s">
        <v>681</v>
      </c>
      <c r="C134" s="2" t="s">
        <v>166</v>
      </c>
      <c r="D134" s="3" t="s">
        <v>682</v>
      </c>
      <c r="E134" s="4" t="s">
        <v>18</v>
      </c>
      <c r="F134" s="4" t="s">
        <v>19</v>
      </c>
      <c r="G134" s="4" t="s">
        <v>20</v>
      </c>
      <c r="H134" s="4" t="s">
        <v>21</v>
      </c>
      <c r="I134" s="5" t="s">
        <v>21</v>
      </c>
      <c r="J134" s="1" t="s">
        <v>683</v>
      </c>
      <c r="K134" s="1" t="s">
        <v>684</v>
      </c>
      <c r="L134" s="1" t="s">
        <v>685</v>
      </c>
      <c r="M134" s="4" t="str">
        <f t="shared" si="0"/>
        <v>Outstanding</v>
      </c>
      <c r="N134" s="13" t="s">
        <v>21</v>
      </c>
    </row>
    <row r="135" spans="1:14" ht="60" customHeight="1" x14ac:dyDescent="0.35">
      <c r="A135" s="11" t="s">
        <v>686</v>
      </c>
      <c r="B135" s="1" t="s">
        <v>687</v>
      </c>
      <c r="C135" s="2" t="s">
        <v>166</v>
      </c>
      <c r="D135" s="3" t="s">
        <v>682</v>
      </c>
      <c r="E135" s="4" t="s">
        <v>18</v>
      </c>
      <c r="F135" s="4" t="s">
        <v>19</v>
      </c>
      <c r="G135" s="4" t="s">
        <v>20</v>
      </c>
      <c r="H135" s="4" t="s">
        <v>21</v>
      </c>
      <c r="I135" s="5" t="s">
        <v>21</v>
      </c>
      <c r="J135" s="1" t="s">
        <v>688</v>
      </c>
      <c r="K135" s="1" t="s">
        <v>684</v>
      </c>
      <c r="L135" s="1" t="s">
        <v>689</v>
      </c>
      <c r="M135" s="4" t="str">
        <f t="shared" si="0"/>
        <v>Outstanding</v>
      </c>
      <c r="N135" s="13" t="s">
        <v>21</v>
      </c>
    </row>
    <row r="136" spans="1:14" ht="60" customHeight="1" x14ac:dyDescent="0.35">
      <c r="A136" s="11" t="s">
        <v>690</v>
      </c>
      <c r="B136" s="1" t="s">
        <v>691</v>
      </c>
      <c r="C136" s="2" t="s">
        <v>166</v>
      </c>
      <c r="D136" s="3" t="s">
        <v>682</v>
      </c>
      <c r="E136" s="4" t="s">
        <v>18</v>
      </c>
      <c r="F136" s="4" t="s">
        <v>19</v>
      </c>
      <c r="G136" s="4" t="s">
        <v>20</v>
      </c>
      <c r="H136" s="4" t="s">
        <v>21</v>
      </c>
      <c r="I136" s="5" t="s">
        <v>21</v>
      </c>
      <c r="J136" s="1" t="s">
        <v>692</v>
      </c>
      <c r="K136" s="1" t="s">
        <v>684</v>
      </c>
      <c r="L136" s="1" t="s">
        <v>693</v>
      </c>
      <c r="M136" s="4" t="str">
        <f t="shared" si="0"/>
        <v>Outstanding</v>
      </c>
      <c r="N136" s="13" t="s">
        <v>21</v>
      </c>
    </row>
    <row r="137" spans="1:14" ht="60" customHeight="1" x14ac:dyDescent="0.35">
      <c r="A137" s="11" t="s">
        <v>694</v>
      </c>
      <c r="B137" s="1" t="s">
        <v>695</v>
      </c>
      <c r="C137" s="2" t="s">
        <v>27</v>
      </c>
      <c r="D137" s="3" t="s">
        <v>682</v>
      </c>
      <c r="E137" s="4" t="s">
        <v>18</v>
      </c>
      <c r="F137" s="4" t="s">
        <v>19</v>
      </c>
      <c r="G137" s="4" t="s">
        <v>20</v>
      </c>
      <c r="H137" s="4" t="s">
        <v>21</v>
      </c>
      <c r="I137" s="5" t="s">
        <v>21</v>
      </c>
      <c r="J137" s="1" t="s">
        <v>696</v>
      </c>
      <c r="K137" s="1" t="s">
        <v>697</v>
      </c>
      <c r="L137" s="1" t="s">
        <v>698</v>
      </c>
      <c r="M137" s="4" t="str">
        <f t="shared" si="0"/>
        <v>Outstanding</v>
      </c>
      <c r="N137" s="13" t="s">
        <v>21</v>
      </c>
    </row>
    <row r="138" spans="1:14" ht="60" customHeight="1" x14ac:dyDescent="0.35">
      <c r="A138" s="11" t="s">
        <v>699</v>
      </c>
      <c r="B138" s="1" t="s">
        <v>700</v>
      </c>
      <c r="C138" s="2" t="s">
        <v>27</v>
      </c>
      <c r="D138" s="3" t="s">
        <v>682</v>
      </c>
      <c r="E138" s="4" t="s">
        <v>18</v>
      </c>
      <c r="F138" s="4" t="s">
        <v>19</v>
      </c>
      <c r="G138" s="4" t="s">
        <v>20</v>
      </c>
      <c r="H138" s="4" t="s">
        <v>21</v>
      </c>
      <c r="I138" s="5" t="s">
        <v>21</v>
      </c>
      <c r="J138" s="1" t="s">
        <v>701</v>
      </c>
      <c r="K138" s="1" t="s">
        <v>702</v>
      </c>
      <c r="L138" s="1" t="s">
        <v>703</v>
      </c>
      <c r="M138" s="4" t="str">
        <f t="shared" si="0"/>
        <v>Outstanding</v>
      </c>
      <c r="N138" s="13" t="s">
        <v>21</v>
      </c>
    </row>
    <row r="139" spans="1:14" ht="60" customHeight="1" x14ac:dyDescent="0.35">
      <c r="A139" s="11" t="s">
        <v>704</v>
      </c>
      <c r="B139" s="1" t="s">
        <v>705</v>
      </c>
      <c r="C139" s="2" t="s">
        <v>27</v>
      </c>
      <c r="D139" s="3" t="s">
        <v>682</v>
      </c>
      <c r="E139" s="4" t="s">
        <v>18</v>
      </c>
      <c r="F139" s="4" t="s">
        <v>19</v>
      </c>
      <c r="G139" s="4" t="s">
        <v>20</v>
      </c>
      <c r="H139" s="4" t="s">
        <v>21</v>
      </c>
      <c r="I139" s="5" t="s">
        <v>21</v>
      </c>
      <c r="J139" s="1" t="s">
        <v>706</v>
      </c>
      <c r="K139" s="1" t="s">
        <v>707</v>
      </c>
      <c r="L139" s="1" t="s">
        <v>708</v>
      </c>
      <c r="M139" s="4" t="str">
        <f t="shared" si="0"/>
        <v>Outstanding</v>
      </c>
      <c r="N139" s="13" t="s">
        <v>21</v>
      </c>
    </row>
    <row r="140" spans="1:14" ht="60" customHeight="1" x14ac:dyDescent="0.35">
      <c r="A140" s="11" t="s">
        <v>709</v>
      </c>
      <c r="B140" s="1" t="s">
        <v>710</v>
      </c>
      <c r="C140" s="2" t="s">
        <v>27</v>
      </c>
      <c r="D140" s="3" t="s">
        <v>682</v>
      </c>
      <c r="E140" s="4" t="s">
        <v>18</v>
      </c>
      <c r="F140" s="4" t="s">
        <v>19</v>
      </c>
      <c r="G140" s="4" t="s">
        <v>20</v>
      </c>
      <c r="H140" s="4" t="s">
        <v>21</v>
      </c>
      <c r="I140" s="5" t="s">
        <v>21</v>
      </c>
      <c r="J140" s="1" t="s">
        <v>711</v>
      </c>
      <c r="K140" s="1" t="s">
        <v>712</v>
      </c>
      <c r="L140" s="1" t="s">
        <v>713</v>
      </c>
      <c r="M140" s="4" t="str">
        <f t="shared" si="0"/>
        <v>Outstanding</v>
      </c>
      <c r="N140" s="13" t="s">
        <v>21</v>
      </c>
    </row>
    <row r="141" spans="1:14" ht="60" customHeight="1" x14ac:dyDescent="0.35">
      <c r="A141" s="11" t="s">
        <v>714</v>
      </c>
      <c r="B141" s="1" t="s">
        <v>715</v>
      </c>
      <c r="C141" s="2" t="s">
        <v>27</v>
      </c>
      <c r="D141" s="3" t="s">
        <v>682</v>
      </c>
      <c r="E141" s="4" t="s">
        <v>18</v>
      </c>
      <c r="F141" s="4" t="s">
        <v>19</v>
      </c>
      <c r="G141" s="4" t="s">
        <v>20</v>
      </c>
      <c r="H141" s="4" t="s">
        <v>21</v>
      </c>
      <c r="I141" s="5" t="s">
        <v>21</v>
      </c>
      <c r="J141" s="1" t="s">
        <v>716</v>
      </c>
      <c r="K141" s="1" t="s">
        <v>717</v>
      </c>
      <c r="L141" s="1" t="s">
        <v>718</v>
      </c>
      <c r="M141" s="4" t="str">
        <f t="shared" si="0"/>
        <v>Outstanding</v>
      </c>
      <c r="N141" s="13" t="s">
        <v>21</v>
      </c>
    </row>
    <row r="142" spans="1:14" ht="60" customHeight="1" x14ac:dyDescent="0.35">
      <c r="A142" s="11" t="s">
        <v>719</v>
      </c>
      <c r="B142" s="1" t="s">
        <v>720</v>
      </c>
      <c r="C142" s="2" t="s">
        <v>166</v>
      </c>
      <c r="D142" s="3" t="s">
        <v>682</v>
      </c>
      <c r="E142" s="4" t="s">
        <v>18</v>
      </c>
      <c r="F142" s="4" t="s">
        <v>19</v>
      </c>
      <c r="G142" s="4" t="s">
        <v>20</v>
      </c>
      <c r="H142" s="4" t="s">
        <v>21</v>
      </c>
      <c r="I142" s="5" t="s">
        <v>21</v>
      </c>
      <c r="J142" s="1" t="s">
        <v>721</v>
      </c>
      <c r="K142" s="1" t="s">
        <v>717</v>
      </c>
      <c r="L142" s="1" t="s">
        <v>722</v>
      </c>
      <c r="M142" s="4" t="str">
        <f t="shared" si="0"/>
        <v>Outstanding</v>
      </c>
      <c r="N142" s="13" t="s">
        <v>21</v>
      </c>
    </row>
    <row r="143" spans="1:14" ht="60" customHeight="1" x14ac:dyDescent="0.35">
      <c r="A143" s="11" t="s">
        <v>723</v>
      </c>
      <c r="B143" s="1" t="s">
        <v>724</v>
      </c>
      <c r="C143" s="2" t="s">
        <v>27</v>
      </c>
      <c r="D143" s="3" t="s">
        <v>682</v>
      </c>
      <c r="E143" s="4" t="s">
        <v>18</v>
      </c>
      <c r="F143" s="4" t="s">
        <v>19</v>
      </c>
      <c r="G143" s="4" t="s">
        <v>20</v>
      </c>
      <c r="H143" s="4" t="s">
        <v>21</v>
      </c>
      <c r="I143" s="5" t="s">
        <v>21</v>
      </c>
      <c r="J143" s="1" t="s">
        <v>725</v>
      </c>
      <c r="K143" s="1" t="s">
        <v>717</v>
      </c>
      <c r="L143" s="1" t="s">
        <v>726</v>
      </c>
      <c r="M143" s="4" t="str">
        <f t="shared" si="0"/>
        <v>Outstanding</v>
      </c>
      <c r="N143" s="13" t="s">
        <v>21</v>
      </c>
    </row>
    <row r="144" spans="1:14" ht="60" customHeight="1" x14ac:dyDescent="0.35">
      <c r="A144" s="11" t="s">
        <v>727</v>
      </c>
      <c r="B144" s="1" t="s">
        <v>728</v>
      </c>
      <c r="C144" s="2" t="s">
        <v>27</v>
      </c>
      <c r="D144" s="3" t="s">
        <v>682</v>
      </c>
      <c r="E144" s="4" t="s">
        <v>18</v>
      </c>
      <c r="F144" s="4" t="s">
        <v>19</v>
      </c>
      <c r="G144" s="4" t="s">
        <v>20</v>
      </c>
      <c r="H144" s="4" t="s">
        <v>21</v>
      </c>
      <c r="I144" s="5" t="s">
        <v>21</v>
      </c>
      <c r="J144" s="1" t="s">
        <v>729</v>
      </c>
      <c r="K144" s="1" t="s">
        <v>730</v>
      </c>
      <c r="L144" s="1" t="s">
        <v>731</v>
      </c>
      <c r="M144" s="4" t="str">
        <f t="shared" si="0"/>
        <v>Outstanding</v>
      </c>
      <c r="N144" s="13" t="s">
        <v>21</v>
      </c>
    </row>
    <row r="145" spans="1:14" ht="60" customHeight="1" x14ac:dyDescent="0.35">
      <c r="A145" s="11" t="s">
        <v>732</v>
      </c>
      <c r="B145" s="1" t="s">
        <v>733</v>
      </c>
      <c r="C145" s="2" t="s">
        <v>27</v>
      </c>
      <c r="D145" s="3" t="s">
        <v>682</v>
      </c>
      <c r="E145" s="4" t="s">
        <v>18</v>
      </c>
      <c r="F145" s="4" t="s">
        <v>19</v>
      </c>
      <c r="G145" s="4" t="s">
        <v>20</v>
      </c>
      <c r="H145" s="4" t="s">
        <v>21</v>
      </c>
      <c r="I145" s="5" t="s">
        <v>21</v>
      </c>
      <c r="J145" s="1" t="s">
        <v>734</v>
      </c>
      <c r="K145" s="1" t="s">
        <v>717</v>
      </c>
      <c r="L145" s="1" t="s">
        <v>735</v>
      </c>
      <c r="M145" s="4" t="str">
        <f t="shared" si="0"/>
        <v>Outstanding</v>
      </c>
      <c r="N145" s="13" t="s">
        <v>21</v>
      </c>
    </row>
    <row r="146" spans="1:14" ht="60" customHeight="1" x14ac:dyDescent="0.35">
      <c r="A146" s="11" t="s">
        <v>736</v>
      </c>
      <c r="B146" s="1" t="s">
        <v>737</v>
      </c>
      <c r="C146" s="2" t="s">
        <v>27</v>
      </c>
      <c r="D146" s="3" t="s">
        <v>682</v>
      </c>
      <c r="E146" s="4" t="s">
        <v>18</v>
      </c>
      <c r="F146" s="4" t="s">
        <v>19</v>
      </c>
      <c r="G146" s="4" t="s">
        <v>20</v>
      </c>
      <c r="H146" s="4" t="s">
        <v>21</v>
      </c>
      <c r="I146" s="5" t="s">
        <v>21</v>
      </c>
      <c r="J146" s="1" t="s">
        <v>738</v>
      </c>
      <c r="K146" s="1" t="s">
        <v>739</v>
      </c>
      <c r="L146" s="1" t="s">
        <v>740</v>
      </c>
      <c r="M146" s="4" t="str">
        <f t="shared" si="0"/>
        <v>Outstanding</v>
      </c>
      <c r="N146" s="13" t="s">
        <v>21</v>
      </c>
    </row>
    <row r="147" spans="1:14" ht="60" customHeight="1" x14ac:dyDescent="0.35">
      <c r="A147" s="11" t="s">
        <v>741</v>
      </c>
      <c r="B147" s="1" t="s">
        <v>742</v>
      </c>
      <c r="C147" s="2" t="s">
        <v>166</v>
      </c>
      <c r="D147" s="3" t="s">
        <v>682</v>
      </c>
      <c r="E147" s="4" t="s">
        <v>18</v>
      </c>
      <c r="F147" s="4" t="s">
        <v>19</v>
      </c>
      <c r="G147" s="4" t="s">
        <v>20</v>
      </c>
      <c r="H147" s="4" t="s">
        <v>21</v>
      </c>
      <c r="I147" s="5" t="s">
        <v>21</v>
      </c>
      <c r="J147" s="1" t="s">
        <v>743</v>
      </c>
      <c r="K147" s="1" t="s">
        <v>744</v>
      </c>
      <c r="L147" s="1" t="s">
        <v>745</v>
      </c>
      <c r="M147" s="4" t="str">
        <f t="shared" si="0"/>
        <v>Outstanding</v>
      </c>
      <c r="N147" s="13" t="s">
        <v>21</v>
      </c>
    </row>
    <row r="148" spans="1:14" ht="60" customHeight="1" x14ac:dyDescent="0.35">
      <c r="A148" s="11" t="s">
        <v>746</v>
      </c>
      <c r="B148" s="1" t="s">
        <v>747</v>
      </c>
      <c r="C148" s="2" t="s">
        <v>27</v>
      </c>
      <c r="D148" s="3" t="s">
        <v>682</v>
      </c>
      <c r="E148" s="4" t="s">
        <v>18</v>
      </c>
      <c r="F148" s="4" t="s">
        <v>19</v>
      </c>
      <c r="G148" s="4" t="s">
        <v>20</v>
      </c>
      <c r="H148" s="4" t="s">
        <v>21</v>
      </c>
      <c r="I148" s="5" t="s">
        <v>21</v>
      </c>
      <c r="J148" s="1" t="s">
        <v>748</v>
      </c>
      <c r="K148" s="1" t="s">
        <v>749</v>
      </c>
      <c r="L148" s="1" t="s">
        <v>750</v>
      </c>
      <c r="M148" s="4" t="str">
        <f t="shared" si="0"/>
        <v>Outstanding</v>
      </c>
      <c r="N148" s="13" t="s">
        <v>21</v>
      </c>
    </row>
    <row r="149" spans="1:14" ht="60" customHeight="1" x14ac:dyDescent="0.35">
      <c r="A149" s="11" t="s">
        <v>751</v>
      </c>
      <c r="B149" s="1" t="s">
        <v>752</v>
      </c>
      <c r="C149" s="2" t="s">
        <v>27</v>
      </c>
      <c r="D149" s="3" t="s">
        <v>682</v>
      </c>
      <c r="E149" s="4" t="s">
        <v>18</v>
      </c>
      <c r="F149" s="4" t="s">
        <v>19</v>
      </c>
      <c r="G149" s="4" t="s">
        <v>20</v>
      </c>
      <c r="H149" s="4" t="s">
        <v>21</v>
      </c>
      <c r="I149" s="5" t="s">
        <v>21</v>
      </c>
      <c r="J149" s="1" t="s">
        <v>753</v>
      </c>
      <c r="K149" s="1" t="s">
        <v>754</v>
      </c>
      <c r="L149" s="1" t="s">
        <v>755</v>
      </c>
      <c r="M149" s="4" t="str">
        <f t="shared" si="0"/>
        <v>Outstanding</v>
      </c>
      <c r="N149" s="13" t="s">
        <v>21</v>
      </c>
    </row>
    <row r="150" spans="1:14" ht="60" customHeight="1" x14ac:dyDescent="0.35">
      <c r="A150" s="11" t="s">
        <v>756</v>
      </c>
      <c r="B150" s="1" t="s">
        <v>757</v>
      </c>
      <c r="C150" s="2" t="s">
        <v>166</v>
      </c>
      <c r="D150" s="3" t="s">
        <v>682</v>
      </c>
      <c r="E150" s="4" t="s">
        <v>18</v>
      </c>
      <c r="F150" s="4" t="s">
        <v>19</v>
      </c>
      <c r="G150" s="4" t="s">
        <v>20</v>
      </c>
      <c r="H150" s="4" t="s">
        <v>21</v>
      </c>
      <c r="I150" s="5" t="s">
        <v>21</v>
      </c>
      <c r="J150" s="1" t="s">
        <v>758</v>
      </c>
      <c r="K150" s="1" t="s">
        <v>759</v>
      </c>
      <c r="L150" s="1" t="s">
        <v>760</v>
      </c>
      <c r="M150" s="4" t="str">
        <f t="shared" si="0"/>
        <v>Outstanding</v>
      </c>
      <c r="N150" s="13" t="s">
        <v>21</v>
      </c>
    </row>
    <row r="151" spans="1:14" ht="60" customHeight="1" x14ac:dyDescent="0.35">
      <c r="A151" s="11" t="s">
        <v>761</v>
      </c>
      <c r="B151" s="1" t="s">
        <v>762</v>
      </c>
      <c r="C151" s="2" t="s">
        <v>166</v>
      </c>
      <c r="D151" s="3" t="s">
        <v>682</v>
      </c>
      <c r="E151" s="4" t="s">
        <v>18</v>
      </c>
      <c r="F151" s="4" t="s">
        <v>19</v>
      </c>
      <c r="G151" s="4" t="s">
        <v>20</v>
      </c>
      <c r="H151" s="4" t="s">
        <v>21</v>
      </c>
      <c r="I151" s="5" t="s">
        <v>21</v>
      </c>
      <c r="J151" s="1" t="s">
        <v>763</v>
      </c>
      <c r="K151" s="1" t="s">
        <v>764</v>
      </c>
      <c r="L151" s="1" t="s">
        <v>765</v>
      </c>
      <c r="M151" s="4" t="str">
        <f t="shared" si="0"/>
        <v>Outstanding</v>
      </c>
      <c r="N151" s="13" t="s">
        <v>21</v>
      </c>
    </row>
    <row r="152" spans="1:14" ht="60" customHeight="1" x14ac:dyDescent="0.35">
      <c r="A152" s="11" t="s">
        <v>766</v>
      </c>
      <c r="B152" s="1" t="s">
        <v>767</v>
      </c>
      <c r="C152" s="2" t="s">
        <v>166</v>
      </c>
      <c r="D152" s="3" t="s">
        <v>682</v>
      </c>
      <c r="E152" s="4" t="s">
        <v>18</v>
      </c>
      <c r="F152" s="4" t="s">
        <v>19</v>
      </c>
      <c r="G152" s="4" t="s">
        <v>20</v>
      </c>
      <c r="H152" s="4" t="s">
        <v>21</v>
      </c>
      <c r="I152" s="5" t="s">
        <v>21</v>
      </c>
      <c r="J152" s="1" t="s">
        <v>768</v>
      </c>
      <c r="K152" s="1" t="s">
        <v>769</v>
      </c>
      <c r="L152" s="1" t="s">
        <v>770</v>
      </c>
      <c r="M152" s="4" t="str">
        <f t="shared" si="0"/>
        <v>Outstanding</v>
      </c>
      <c r="N152" s="13" t="s">
        <v>21</v>
      </c>
    </row>
    <row r="153" spans="1:14" ht="60" customHeight="1" x14ac:dyDescent="0.35">
      <c r="A153" s="11" t="s">
        <v>771</v>
      </c>
      <c r="B153" s="1" t="s">
        <v>772</v>
      </c>
      <c r="C153" s="2" t="s">
        <v>27</v>
      </c>
      <c r="D153" s="3" t="s">
        <v>682</v>
      </c>
      <c r="E153" s="4" t="s">
        <v>18</v>
      </c>
      <c r="F153" s="4" t="s">
        <v>19</v>
      </c>
      <c r="G153" s="4" t="s">
        <v>20</v>
      </c>
      <c r="H153" s="4" t="s">
        <v>21</v>
      </c>
      <c r="I153" s="5" t="s">
        <v>21</v>
      </c>
      <c r="J153" s="1" t="s">
        <v>773</v>
      </c>
      <c r="K153" s="1" t="s">
        <v>774</v>
      </c>
      <c r="L153" s="1" t="s">
        <v>775</v>
      </c>
      <c r="M153" s="4" t="str">
        <f t="shared" si="0"/>
        <v>Outstanding</v>
      </c>
      <c r="N153" s="13" t="s">
        <v>21</v>
      </c>
    </row>
    <row r="154" spans="1:14" ht="60" customHeight="1" x14ac:dyDescent="0.35">
      <c r="A154" s="11" t="s">
        <v>776</v>
      </c>
      <c r="B154" s="1" t="s">
        <v>777</v>
      </c>
      <c r="C154" s="2" t="s">
        <v>27</v>
      </c>
      <c r="D154" s="3" t="s">
        <v>682</v>
      </c>
      <c r="E154" s="4" t="s">
        <v>18</v>
      </c>
      <c r="F154" s="4" t="s">
        <v>19</v>
      </c>
      <c r="G154" s="4" t="s">
        <v>20</v>
      </c>
      <c r="H154" s="4" t="s">
        <v>21</v>
      </c>
      <c r="I154" s="5" t="s">
        <v>21</v>
      </c>
      <c r="J154" s="1" t="s">
        <v>778</v>
      </c>
      <c r="K154" s="1" t="s">
        <v>779</v>
      </c>
      <c r="L154" s="1" t="s">
        <v>780</v>
      </c>
      <c r="M154" s="4" t="str">
        <f t="shared" si="0"/>
        <v>Outstanding</v>
      </c>
      <c r="N154" s="13" t="s">
        <v>21</v>
      </c>
    </row>
    <row r="155" spans="1:14" ht="60" customHeight="1" x14ac:dyDescent="0.35">
      <c r="A155" s="11" t="s">
        <v>781</v>
      </c>
      <c r="B155" s="1" t="s">
        <v>782</v>
      </c>
      <c r="C155" s="2" t="s">
        <v>166</v>
      </c>
      <c r="D155" s="3" t="s">
        <v>682</v>
      </c>
      <c r="E155" s="4" t="s">
        <v>18</v>
      </c>
      <c r="F155" s="4" t="s">
        <v>19</v>
      </c>
      <c r="G155" s="4" t="s">
        <v>20</v>
      </c>
      <c r="H155" s="4" t="s">
        <v>21</v>
      </c>
      <c r="I155" s="5" t="s">
        <v>21</v>
      </c>
      <c r="J155" s="1" t="s">
        <v>783</v>
      </c>
      <c r="K155" s="1" t="s">
        <v>784</v>
      </c>
      <c r="L155" s="1" t="s">
        <v>785</v>
      </c>
      <c r="M155" s="4" t="str">
        <f t="shared" si="0"/>
        <v>Outstanding</v>
      </c>
      <c r="N155" s="13" t="s">
        <v>21</v>
      </c>
    </row>
    <row r="156" spans="1:14" ht="60" customHeight="1" x14ac:dyDescent="0.35">
      <c r="A156" s="11" t="s">
        <v>786</v>
      </c>
      <c r="B156" s="1" t="s">
        <v>787</v>
      </c>
      <c r="C156" s="2" t="s">
        <v>27</v>
      </c>
      <c r="D156" s="3" t="s">
        <v>682</v>
      </c>
      <c r="E156" s="4" t="s">
        <v>18</v>
      </c>
      <c r="F156" s="4" t="s">
        <v>19</v>
      </c>
      <c r="G156" s="4" t="s">
        <v>20</v>
      </c>
      <c r="H156" s="4" t="s">
        <v>21</v>
      </c>
      <c r="I156" s="5" t="s">
        <v>21</v>
      </c>
      <c r="J156" s="1" t="s">
        <v>788</v>
      </c>
      <c r="K156" s="1" t="s">
        <v>789</v>
      </c>
      <c r="L156" s="1" t="s">
        <v>790</v>
      </c>
      <c r="M156" s="4" t="str">
        <f t="shared" si="0"/>
        <v>Outstanding</v>
      </c>
      <c r="N156" s="13" t="s">
        <v>21</v>
      </c>
    </row>
    <row r="157" spans="1:14" ht="60" customHeight="1" x14ac:dyDescent="0.35">
      <c r="A157" s="11" t="s">
        <v>791</v>
      </c>
      <c r="B157" s="1" t="s">
        <v>792</v>
      </c>
      <c r="C157" s="2" t="s">
        <v>27</v>
      </c>
      <c r="D157" s="3" t="s">
        <v>682</v>
      </c>
      <c r="E157" s="4" t="s">
        <v>18</v>
      </c>
      <c r="F157" s="4" t="s">
        <v>19</v>
      </c>
      <c r="G157" s="4" t="s">
        <v>20</v>
      </c>
      <c r="H157" s="4" t="s">
        <v>21</v>
      </c>
      <c r="I157" s="5" t="s">
        <v>21</v>
      </c>
      <c r="J157" s="1" t="s">
        <v>793</v>
      </c>
      <c r="K157" s="1" t="s">
        <v>794</v>
      </c>
      <c r="L157" s="1" t="s">
        <v>795</v>
      </c>
      <c r="M157" s="4" t="str">
        <f t="shared" si="0"/>
        <v>Outstanding</v>
      </c>
      <c r="N157" s="13" t="s">
        <v>21</v>
      </c>
    </row>
    <row r="158" spans="1:14" ht="60" customHeight="1" x14ac:dyDescent="0.35">
      <c r="A158" s="11" t="s">
        <v>796</v>
      </c>
      <c r="B158" s="1" t="s">
        <v>797</v>
      </c>
      <c r="C158" s="2" t="s">
        <v>27</v>
      </c>
      <c r="D158" s="3" t="s">
        <v>682</v>
      </c>
      <c r="E158" s="4" t="s">
        <v>18</v>
      </c>
      <c r="F158" s="4" t="s">
        <v>19</v>
      </c>
      <c r="G158" s="4" t="s">
        <v>20</v>
      </c>
      <c r="H158" s="4" t="s">
        <v>21</v>
      </c>
      <c r="I158" s="5" t="s">
        <v>21</v>
      </c>
      <c r="J158" s="1" t="s">
        <v>798</v>
      </c>
      <c r="K158" s="1" t="s">
        <v>799</v>
      </c>
      <c r="L158" s="1" t="s">
        <v>800</v>
      </c>
      <c r="M158" s="4" t="str">
        <f t="shared" si="0"/>
        <v>Outstanding</v>
      </c>
      <c r="N158" s="13" t="s">
        <v>21</v>
      </c>
    </row>
    <row r="159" spans="1:14" ht="60" customHeight="1" x14ac:dyDescent="0.35">
      <c r="A159" s="11" t="s">
        <v>801</v>
      </c>
      <c r="B159" s="1" t="s">
        <v>802</v>
      </c>
      <c r="C159" s="2" t="s">
        <v>27</v>
      </c>
      <c r="D159" s="3" t="s">
        <v>682</v>
      </c>
      <c r="E159" s="4" t="s">
        <v>18</v>
      </c>
      <c r="F159" s="4" t="s">
        <v>19</v>
      </c>
      <c r="G159" s="4" t="s">
        <v>20</v>
      </c>
      <c r="H159" s="4" t="s">
        <v>21</v>
      </c>
      <c r="I159" s="5" t="s">
        <v>21</v>
      </c>
      <c r="J159" s="1" t="s">
        <v>803</v>
      </c>
      <c r="K159" s="1" t="s">
        <v>804</v>
      </c>
      <c r="L159" s="1" t="s">
        <v>805</v>
      </c>
      <c r="M159" s="4" t="str">
        <f t="shared" si="0"/>
        <v>Outstanding</v>
      </c>
      <c r="N159" s="13" t="s">
        <v>21</v>
      </c>
    </row>
    <row r="160" spans="1:14" ht="60" customHeight="1" x14ac:dyDescent="0.35">
      <c r="A160" s="11" t="s">
        <v>806</v>
      </c>
      <c r="B160" s="1" t="s">
        <v>807</v>
      </c>
      <c r="C160" s="2" t="s">
        <v>27</v>
      </c>
      <c r="D160" s="3" t="s">
        <v>682</v>
      </c>
      <c r="E160" s="4" t="s">
        <v>18</v>
      </c>
      <c r="F160" s="4" t="s">
        <v>19</v>
      </c>
      <c r="G160" s="4" t="s">
        <v>20</v>
      </c>
      <c r="H160" s="4" t="s">
        <v>21</v>
      </c>
      <c r="I160" s="5" t="s">
        <v>21</v>
      </c>
      <c r="J160" s="1" t="s">
        <v>808</v>
      </c>
      <c r="K160" s="1" t="s">
        <v>809</v>
      </c>
      <c r="L160" s="1" t="s">
        <v>810</v>
      </c>
      <c r="M160" s="4" t="str">
        <f t="shared" si="0"/>
        <v>Outstanding</v>
      </c>
      <c r="N160" s="13" t="s">
        <v>21</v>
      </c>
    </row>
    <row r="161" spans="1:14" ht="60" customHeight="1" x14ac:dyDescent="0.35">
      <c r="A161" s="11" t="s">
        <v>811</v>
      </c>
      <c r="B161" s="1" t="s">
        <v>812</v>
      </c>
      <c r="C161" s="2" t="s">
        <v>27</v>
      </c>
      <c r="D161" s="3" t="s">
        <v>682</v>
      </c>
      <c r="E161" s="4" t="s">
        <v>18</v>
      </c>
      <c r="F161" s="4" t="s">
        <v>19</v>
      </c>
      <c r="G161" s="4" t="s">
        <v>20</v>
      </c>
      <c r="H161" s="4" t="s">
        <v>21</v>
      </c>
      <c r="I161" s="5" t="s">
        <v>21</v>
      </c>
      <c r="J161" s="1" t="s">
        <v>813</v>
      </c>
      <c r="K161" s="1" t="s">
        <v>814</v>
      </c>
      <c r="L161" s="1" t="s">
        <v>815</v>
      </c>
      <c r="M161" s="4" t="str">
        <f t="shared" si="0"/>
        <v>Outstanding</v>
      </c>
      <c r="N161" s="13" t="s">
        <v>21</v>
      </c>
    </row>
    <row r="162" spans="1:14" ht="60" customHeight="1" x14ac:dyDescent="0.35">
      <c r="A162" s="11" t="s">
        <v>816</v>
      </c>
      <c r="B162" s="1" t="s">
        <v>817</v>
      </c>
      <c r="C162" s="2" t="s">
        <v>27</v>
      </c>
      <c r="D162" s="3" t="s">
        <v>818</v>
      </c>
      <c r="E162" s="4" t="s">
        <v>18</v>
      </c>
      <c r="F162" s="4" t="s">
        <v>19</v>
      </c>
      <c r="G162" s="4" t="s">
        <v>20</v>
      </c>
      <c r="H162" s="4" t="s">
        <v>21</v>
      </c>
      <c r="I162" s="5" t="s">
        <v>21</v>
      </c>
      <c r="J162" s="1" t="s">
        <v>819</v>
      </c>
      <c r="K162" s="1" t="s">
        <v>820</v>
      </c>
      <c r="L162" s="1" t="s">
        <v>821</v>
      </c>
      <c r="M162" s="4" t="str">
        <f t="shared" si="0"/>
        <v>Outstanding</v>
      </c>
      <c r="N162" s="13" t="s">
        <v>21</v>
      </c>
    </row>
    <row r="163" spans="1:14" ht="60" customHeight="1" x14ac:dyDescent="0.35">
      <c r="A163" s="11" t="s">
        <v>822</v>
      </c>
      <c r="B163" s="1" t="s">
        <v>823</v>
      </c>
      <c r="C163" s="2" t="s">
        <v>27</v>
      </c>
      <c r="D163" s="3" t="s">
        <v>818</v>
      </c>
      <c r="E163" s="4" t="s">
        <v>18</v>
      </c>
      <c r="F163" s="4" t="s">
        <v>19</v>
      </c>
      <c r="G163" s="4" t="s">
        <v>20</v>
      </c>
      <c r="H163" s="4" t="s">
        <v>21</v>
      </c>
      <c r="I163" s="5" t="s">
        <v>21</v>
      </c>
      <c r="J163" s="1" t="s">
        <v>824</v>
      </c>
      <c r="K163" s="1" t="s">
        <v>825</v>
      </c>
      <c r="L163" s="1" t="s">
        <v>826</v>
      </c>
      <c r="M163" s="4" t="str">
        <f t="shared" si="0"/>
        <v>Outstanding</v>
      </c>
      <c r="N163" s="13" t="s">
        <v>21</v>
      </c>
    </row>
    <row r="164" spans="1:14" ht="60" customHeight="1" x14ac:dyDescent="0.35">
      <c r="A164" s="11" t="s">
        <v>827</v>
      </c>
      <c r="B164" s="1" t="s">
        <v>828</v>
      </c>
      <c r="C164" s="2" t="s">
        <v>27</v>
      </c>
      <c r="D164" s="3" t="s">
        <v>818</v>
      </c>
      <c r="E164" s="4" t="s">
        <v>18</v>
      </c>
      <c r="F164" s="4" t="s">
        <v>19</v>
      </c>
      <c r="G164" s="4" t="s">
        <v>20</v>
      </c>
      <c r="H164" s="4" t="s">
        <v>21</v>
      </c>
      <c r="I164" s="5" t="s">
        <v>21</v>
      </c>
      <c r="J164" s="1" t="s">
        <v>829</v>
      </c>
      <c r="K164" s="1" t="s">
        <v>830</v>
      </c>
      <c r="L164" s="1" t="s">
        <v>831</v>
      </c>
      <c r="M164" s="4" t="str">
        <f t="shared" si="0"/>
        <v>Outstanding</v>
      </c>
      <c r="N164" s="13" t="s">
        <v>21</v>
      </c>
    </row>
    <row r="165" spans="1:14" ht="60" customHeight="1" x14ac:dyDescent="0.35">
      <c r="A165" s="11" t="s">
        <v>832</v>
      </c>
      <c r="B165" s="1" t="s">
        <v>833</v>
      </c>
      <c r="C165" s="2" t="s">
        <v>27</v>
      </c>
      <c r="D165" s="3" t="s">
        <v>818</v>
      </c>
      <c r="E165" s="4" t="s">
        <v>18</v>
      </c>
      <c r="F165" s="4" t="s">
        <v>19</v>
      </c>
      <c r="G165" s="4" t="s">
        <v>20</v>
      </c>
      <c r="H165" s="4" t="s">
        <v>21</v>
      </c>
      <c r="I165" s="5" t="s">
        <v>21</v>
      </c>
      <c r="J165" s="1" t="s">
        <v>834</v>
      </c>
      <c r="K165" s="1" t="s">
        <v>835</v>
      </c>
      <c r="L165" s="1" t="s">
        <v>836</v>
      </c>
      <c r="M165" s="4" t="str">
        <f t="shared" si="0"/>
        <v>Outstanding</v>
      </c>
      <c r="N165" s="13" t="s">
        <v>21</v>
      </c>
    </row>
    <row r="166" spans="1:14" ht="60" customHeight="1" x14ac:dyDescent="0.35">
      <c r="A166" s="11" t="s">
        <v>837</v>
      </c>
      <c r="B166" s="1" t="s">
        <v>838</v>
      </c>
      <c r="C166" s="2" t="s">
        <v>27</v>
      </c>
      <c r="D166" s="3" t="s">
        <v>818</v>
      </c>
      <c r="E166" s="4" t="s">
        <v>18</v>
      </c>
      <c r="F166" s="4" t="s">
        <v>19</v>
      </c>
      <c r="G166" s="4" t="s">
        <v>20</v>
      </c>
      <c r="H166" s="4" t="s">
        <v>21</v>
      </c>
      <c r="I166" s="5" t="s">
        <v>21</v>
      </c>
      <c r="J166" s="1" t="s">
        <v>839</v>
      </c>
      <c r="K166" s="1" t="s">
        <v>840</v>
      </c>
      <c r="L166" s="1" t="s">
        <v>841</v>
      </c>
      <c r="M166" s="4" t="str">
        <f t="shared" si="0"/>
        <v>Outstanding</v>
      </c>
      <c r="N166" s="13" t="s">
        <v>21</v>
      </c>
    </row>
    <row r="167" spans="1:14" ht="60" customHeight="1" x14ac:dyDescent="0.35">
      <c r="A167" s="11" t="s">
        <v>842</v>
      </c>
      <c r="B167" s="1" t="s">
        <v>843</v>
      </c>
      <c r="C167" s="2" t="s">
        <v>27</v>
      </c>
      <c r="D167" s="3" t="s">
        <v>818</v>
      </c>
      <c r="E167" s="4" t="s">
        <v>18</v>
      </c>
      <c r="F167" s="4" t="s">
        <v>19</v>
      </c>
      <c r="G167" s="4" t="s">
        <v>20</v>
      </c>
      <c r="H167" s="4" t="s">
        <v>21</v>
      </c>
      <c r="I167" s="5" t="s">
        <v>21</v>
      </c>
      <c r="J167" s="1" t="s">
        <v>844</v>
      </c>
      <c r="K167" s="1" t="s">
        <v>845</v>
      </c>
      <c r="L167" s="1" t="s">
        <v>846</v>
      </c>
      <c r="M167" s="4" t="str">
        <f t="shared" si="0"/>
        <v>Outstanding</v>
      </c>
      <c r="N167" s="13" t="s">
        <v>21</v>
      </c>
    </row>
    <row r="168" spans="1:14" ht="60" customHeight="1" x14ac:dyDescent="0.35">
      <c r="A168" s="11" t="s">
        <v>847</v>
      </c>
      <c r="B168" s="1" t="s">
        <v>848</v>
      </c>
      <c r="C168" s="2" t="s">
        <v>27</v>
      </c>
      <c r="D168" s="3" t="s">
        <v>818</v>
      </c>
      <c r="E168" s="4" t="s">
        <v>18</v>
      </c>
      <c r="F168" s="4" t="s">
        <v>19</v>
      </c>
      <c r="G168" s="4" t="s">
        <v>20</v>
      </c>
      <c r="H168" s="4" t="s">
        <v>21</v>
      </c>
      <c r="I168" s="5" t="s">
        <v>21</v>
      </c>
      <c r="J168" s="1" t="s">
        <v>849</v>
      </c>
      <c r="K168" s="1" t="s">
        <v>850</v>
      </c>
      <c r="L168" s="1" t="s">
        <v>851</v>
      </c>
      <c r="M168" s="4" t="str">
        <f t="shared" si="0"/>
        <v>Outstanding</v>
      </c>
      <c r="N168" s="13" t="s">
        <v>21</v>
      </c>
    </row>
    <row r="169" spans="1:14" ht="60" customHeight="1" x14ac:dyDescent="0.35">
      <c r="A169" s="11" t="s">
        <v>852</v>
      </c>
      <c r="B169" s="1" t="s">
        <v>853</v>
      </c>
      <c r="C169" s="2" t="s">
        <v>27</v>
      </c>
      <c r="D169" s="3" t="s">
        <v>818</v>
      </c>
      <c r="E169" s="4" t="s">
        <v>18</v>
      </c>
      <c r="F169" s="4" t="s">
        <v>19</v>
      </c>
      <c r="G169" s="4" t="s">
        <v>20</v>
      </c>
      <c r="H169" s="4" t="s">
        <v>21</v>
      </c>
      <c r="I169" s="5" t="s">
        <v>21</v>
      </c>
      <c r="J169" s="1" t="s">
        <v>854</v>
      </c>
      <c r="K169" s="1" t="s">
        <v>855</v>
      </c>
      <c r="L169" s="1" t="s">
        <v>856</v>
      </c>
      <c r="M169" s="4" t="str">
        <f t="shared" si="0"/>
        <v>Outstanding</v>
      </c>
      <c r="N169" s="13" t="s">
        <v>21</v>
      </c>
    </row>
    <row r="170" spans="1:14" ht="60" customHeight="1" x14ac:dyDescent="0.35">
      <c r="A170" s="11" t="s">
        <v>857</v>
      </c>
      <c r="B170" s="1" t="s">
        <v>858</v>
      </c>
      <c r="C170" s="2" t="s">
        <v>166</v>
      </c>
      <c r="D170" s="3" t="s">
        <v>818</v>
      </c>
      <c r="E170" s="4" t="s">
        <v>18</v>
      </c>
      <c r="F170" s="4" t="s">
        <v>19</v>
      </c>
      <c r="G170" s="4" t="s">
        <v>20</v>
      </c>
      <c r="H170" s="4" t="s">
        <v>21</v>
      </c>
      <c r="I170" s="5" t="s">
        <v>21</v>
      </c>
      <c r="J170" s="1" t="s">
        <v>859</v>
      </c>
      <c r="K170" s="1" t="s">
        <v>860</v>
      </c>
      <c r="L170" s="1" t="s">
        <v>861</v>
      </c>
      <c r="M170" s="4" t="str">
        <f t="shared" si="0"/>
        <v>Outstanding</v>
      </c>
      <c r="N170" s="13" t="s">
        <v>21</v>
      </c>
    </row>
    <row r="171" spans="1:14" ht="60" customHeight="1" x14ac:dyDescent="0.35">
      <c r="A171" s="11" t="s">
        <v>862</v>
      </c>
      <c r="B171" s="1" t="s">
        <v>863</v>
      </c>
      <c r="C171" s="2" t="s">
        <v>27</v>
      </c>
      <c r="D171" s="3" t="s">
        <v>818</v>
      </c>
      <c r="E171" s="4" t="s">
        <v>18</v>
      </c>
      <c r="F171" s="4" t="s">
        <v>19</v>
      </c>
      <c r="G171" s="4" t="s">
        <v>20</v>
      </c>
      <c r="H171" s="4" t="s">
        <v>21</v>
      </c>
      <c r="I171" s="5" t="s">
        <v>21</v>
      </c>
      <c r="J171" s="1" t="s">
        <v>864</v>
      </c>
      <c r="K171" s="1" t="s">
        <v>865</v>
      </c>
      <c r="L171" s="1" t="s">
        <v>866</v>
      </c>
      <c r="M171" s="4" t="str">
        <f t="shared" si="0"/>
        <v>Outstanding</v>
      </c>
      <c r="N171" s="13" t="s">
        <v>21</v>
      </c>
    </row>
    <row r="172" spans="1:14" ht="60" customHeight="1" x14ac:dyDescent="0.35">
      <c r="A172" s="11" t="s">
        <v>867</v>
      </c>
      <c r="B172" s="1" t="s">
        <v>868</v>
      </c>
      <c r="C172" s="2" t="s">
        <v>27</v>
      </c>
      <c r="D172" s="3" t="s">
        <v>818</v>
      </c>
      <c r="E172" s="4" t="s">
        <v>18</v>
      </c>
      <c r="F172" s="4" t="s">
        <v>19</v>
      </c>
      <c r="G172" s="4" t="s">
        <v>20</v>
      </c>
      <c r="H172" s="4" t="s">
        <v>21</v>
      </c>
      <c r="I172" s="5" t="s">
        <v>21</v>
      </c>
      <c r="J172" s="1" t="s">
        <v>869</v>
      </c>
      <c r="K172" s="1" t="s">
        <v>870</v>
      </c>
      <c r="L172" s="1" t="s">
        <v>871</v>
      </c>
      <c r="M172" s="4" t="str">
        <f t="shared" si="0"/>
        <v>Outstanding</v>
      </c>
      <c r="N172" s="13" t="s">
        <v>21</v>
      </c>
    </row>
    <row r="173" spans="1:14" ht="60" customHeight="1" x14ac:dyDescent="0.35">
      <c r="A173" s="11" t="s">
        <v>872</v>
      </c>
      <c r="B173" s="1" t="s">
        <v>873</v>
      </c>
      <c r="C173" s="2" t="s">
        <v>27</v>
      </c>
      <c r="D173" s="3" t="s">
        <v>818</v>
      </c>
      <c r="E173" s="4" t="s">
        <v>18</v>
      </c>
      <c r="F173" s="4" t="s">
        <v>19</v>
      </c>
      <c r="G173" s="4" t="s">
        <v>20</v>
      </c>
      <c r="H173" s="4" t="s">
        <v>21</v>
      </c>
      <c r="I173" s="5" t="s">
        <v>21</v>
      </c>
      <c r="J173" s="1" t="s">
        <v>874</v>
      </c>
      <c r="K173" s="1" t="s">
        <v>875</v>
      </c>
      <c r="L173" s="1" t="s">
        <v>876</v>
      </c>
      <c r="M173" s="4" t="str">
        <f t="shared" si="0"/>
        <v>Outstanding</v>
      </c>
      <c r="N173" s="13" t="s">
        <v>21</v>
      </c>
    </row>
    <row r="174" spans="1:14" ht="60" customHeight="1" x14ac:dyDescent="0.35">
      <c r="A174" s="11" t="s">
        <v>877</v>
      </c>
      <c r="B174" s="1" t="s">
        <v>878</v>
      </c>
      <c r="C174" s="2" t="s">
        <v>27</v>
      </c>
      <c r="D174" s="3" t="s">
        <v>818</v>
      </c>
      <c r="E174" s="4" t="s">
        <v>18</v>
      </c>
      <c r="F174" s="4" t="s">
        <v>19</v>
      </c>
      <c r="G174" s="4" t="s">
        <v>20</v>
      </c>
      <c r="H174" s="4" t="s">
        <v>21</v>
      </c>
      <c r="I174" s="5" t="s">
        <v>21</v>
      </c>
      <c r="J174" s="1" t="s">
        <v>879</v>
      </c>
      <c r="K174" s="1" t="s">
        <v>880</v>
      </c>
      <c r="L174" s="1" t="s">
        <v>881</v>
      </c>
      <c r="M174" s="4" t="str">
        <f t="shared" si="0"/>
        <v>Outstanding</v>
      </c>
      <c r="N174" s="13" t="s">
        <v>21</v>
      </c>
    </row>
    <row r="175" spans="1:14" ht="60" customHeight="1" x14ac:dyDescent="0.35">
      <c r="A175" s="11" t="s">
        <v>882</v>
      </c>
      <c r="B175" s="1" t="s">
        <v>883</v>
      </c>
      <c r="C175" s="2" t="s">
        <v>27</v>
      </c>
      <c r="D175" s="3" t="s">
        <v>818</v>
      </c>
      <c r="E175" s="4" t="s">
        <v>18</v>
      </c>
      <c r="F175" s="4" t="s">
        <v>19</v>
      </c>
      <c r="G175" s="4" t="s">
        <v>20</v>
      </c>
      <c r="H175" s="4" t="s">
        <v>21</v>
      </c>
      <c r="I175" s="5" t="s">
        <v>21</v>
      </c>
      <c r="J175" s="1" t="s">
        <v>884</v>
      </c>
      <c r="K175" s="1" t="s">
        <v>885</v>
      </c>
      <c r="L175" s="1" t="s">
        <v>886</v>
      </c>
      <c r="M175" s="4" t="str">
        <f t="shared" si="0"/>
        <v>Outstanding</v>
      </c>
      <c r="N175" s="13" t="s">
        <v>21</v>
      </c>
    </row>
    <row r="176" spans="1:14" ht="60" customHeight="1" x14ac:dyDescent="0.35">
      <c r="A176" s="11" t="s">
        <v>887</v>
      </c>
      <c r="B176" s="1" t="s">
        <v>888</v>
      </c>
      <c r="C176" s="2" t="s">
        <v>27</v>
      </c>
      <c r="D176" s="3" t="s">
        <v>818</v>
      </c>
      <c r="E176" s="4" t="s">
        <v>18</v>
      </c>
      <c r="F176" s="4" t="s">
        <v>19</v>
      </c>
      <c r="G176" s="4" t="s">
        <v>20</v>
      </c>
      <c r="H176" s="4" t="s">
        <v>21</v>
      </c>
      <c r="I176" s="5" t="s">
        <v>21</v>
      </c>
      <c r="J176" s="1" t="s">
        <v>889</v>
      </c>
      <c r="K176" s="1" t="s">
        <v>890</v>
      </c>
      <c r="L176" s="1" t="s">
        <v>891</v>
      </c>
      <c r="M176" s="4" t="str">
        <f t="shared" si="0"/>
        <v>Outstanding</v>
      </c>
      <c r="N176" s="13" t="s">
        <v>21</v>
      </c>
    </row>
    <row r="177" spans="1:14" ht="60" customHeight="1" x14ac:dyDescent="0.35">
      <c r="A177" s="11" t="s">
        <v>892</v>
      </c>
      <c r="B177" s="1" t="s">
        <v>893</v>
      </c>
      <c r="C177" s="2" t="s">
        <v>27</v>
      </c>
      <c r="D177" s="3" t="s">
        <v>818</v>
      </c>
      <c r="E177" s="4" t="s">
        <v>18</v>
      </c>
      <c r="F177" s="4" t="s">
        <v>19</v>
      </c>
      <c r="G177" s="4" t="s">
        <v>20</v>
      </c>
      <c r="H177" s="4" t="s">
        <v>21</v>
      </c>
      <c r="I177" s="5" t="s">
        <v>21</v>
      </c>
      <c r="J177" s="1" t="s">
        <v>894</v>
      </c>
      <c r="K177" s="1" t="s">
        <v>895</v>
      </c>
      <c r="L177" s="1" t="s">
        <v>896</v>
      </c>
      <c r="M177" s="4" t="str">
        <f t="shared" si="0"/>
        <v>Outstanding</v>
      </c>
      <c r="N177" s="13" t="s">
        <v>21</v>
      </c>
    </row>
    <row r="178" spans="1:14" ht="60" customHeight="1" x14ac:dyDescent="0.35">
      <c r="A178" s="11" t="s">
        <v>897</v>
      </c>
      <c r="B178" s="1" t="s">
        <v>898</v>
      </c>
      <c r="C178" s="2" t="s">
        <v>27</v>
      </c>
      <c r="D178" s="3" t="s">
        <v>818</v>
      </c>
      <c r="E178" s="4" t="s">
        <v>18</v>
      </c>
      <c r="F178" s="4" t="s">
        <v>19</v>
      </c>
      <c r="G178" s="4" t="s">
        <v>20</v>
      </c>
      <c r="H178" s="4" t="s">
        <v>21</v>
      </c>
      <c r="I178" s="5" t="s">
        <v>21</v>
      </c>
      <c r="J178" s="1" t="s">
        <v>899</v>
      </c>
      <c r="K178" s="1" t="s">
        <v>895</v>
      </c>
      <c r="L178" s="1" t="s">
        <v>900</v>
      </c>
      <c r="M178" s="4" t="str">
        <f t="shared" si="0"/>
        <v>Outstanding</v>
      </c>
      <c r="N178" s="13" t="s">
        <v>21</v>
      </c>
    </row>
    <row r="179" spans="1:14" ht="60" customHeight="1" x14ac:dyDescent="0.35">
      <c r="A179" s="11" t="s">
        <v>901</v>
      </c>
      <c r="B179" s="1" t="s">
        <v>902</v>
      </c>
      <c r="C179" s="2" t="s">
        <v>27</v>
      </c>
      <c r="D179" s="3" t="s">
        <v>818</v>
      </c>
      <c r="E179" s="4" t="s">
        <v>18</v>
      </c>
      <c r="F179" s="4" t="s">
        <v>19</v>
      </c>
      <c r="G179" s="4" t="s">
        <v>20</v>
      </c>
      <c r="H179" s="4" t="s">
        <v>21</v>
      </c>
      <c r="I179" s="5" t="s">
        <v>21</v>
      </c>
      <c r="J179" s="1" t="s">
        <v>903</v>
      </c>
      <c r="K179" s="1" t="s">
        <v>895</v>
      </c>
      <c r="L179" s="1" t="s">
        <v>904</v>
      </c>
      <c r="M179" s="4" t="str">
        <f t="shared" si="0"/>
        <v>Outstanding</v>
      </c>
      <c r="N179" s="13" t="s">
        <v>21</v>
      </c>
    </row>
    <row r="180" spans="1:14" ht="60" customHeight="1" x14ac:dyDescent="0.35">
      <c r="A180" s="11" t="s">
        <v>905</v>
      </c>
      <c r="B180" s="1" t="s">
        <v>906</v>
      </c>
      <c r="C180" s="2" t="s">
        <v>27</v>
      </c>
      <c r="D180" s="3" t="s">
        <v>818</v>
      </c>
      <c r="E180" s="4" t="s">
        <v>18</v>
      </c>
      <c r="F180" s="4" t="s">
        <v>19</v>
      </c>
      <c r="G180" s="4" t="s">
        <v>20</v>
      </c>
      <c r="H180" s="4" t="s">
        <v>21</v>
      </c>
      <c r="I180" s="5" t="s">
        <v>21</v>
      </c>
      <c r="J180" s="1" t="s">
        <v>907</v>
      </c>
      <c r="K180" s="1" t="s">
        <v>908</v>
      </c>
      <c r="L180" s="1" t="s">
        <v>909</v>
      </c>
      <c r="M180" s="4" t="str">
        <f t="shared" si="0"/>
        <v>Outstanding</v>
      </c>
      <c r="N180" s="13" t="s">
        <v>21</v>
      </c>
    </row>
    <row r="181" spans="1:14" ht="60" customHeight="1" x14ac:dyDescent="0.35">
      <c r="A181" s="11" t="s">
        <v>910</v>
      </c>
      <c r="B181" s="1" t="s">
        <v>911</v>
      </c>
      <c r="C181" s="2" t="s">
        <v>27</v>
      </c>
      <c r="D181" s="3" t="s">
        <v>818</v>
      </c>
      <c r="E181" s="4" t="s">
        <v>18</v>
      </c>
      <c r="F181" s="4" t="s">
        <v>19</v>
      </c>
      <c r="G181" s="4" t="s">
        <v>20</v>
      </c>
      <c r="H181" s="4" t="s">
        <v>21</v>
      </c>
      <c r="I181" s="5" t="s">
        <v>21</v>
      </c>
      <c r="J181" s="1" t="s">
        <v>912</v>
      </c>
      <c r="K181" s="1" t="s">
        <v>913</v>
      </c>
      <c r="L181" s="1" t="s">
        <v>914</v>
      </c>
      <c r="M181" s="4" t="str">
        <f t="shared" si="0"/>
        <v>Outstanding</v>
      </c>
      <c r="N181" s="13" t="s">
        <v>21</v>
      </c>
    </row>
    <row r="182" spans="1:14" ht="60" customHeight="1" x14ac:dyDescent="0.35">
      <c r="A182" s="11" t="s">
        <v>915</v>
      </c>
      <c r="B182" s="1" t="s">
        <v>916</v>
      </c>
      <c r="C182" s="2" t="s">
        <v>27</v>
      </c>
      <c r="D182" s="3" t="s">
        <v>818</v>
      </c>
      <c r="E182" s="4" t="s">
        <v>18</v>
      </c>
      <c r="F182" s="4" t="s">
        <v>19</v>
      </c>
      <c r="G182" s="4" t="s">
        <v>20</v>
      </c>
      <c r="H182" s="4" t="s">
        <v>21</v>
      </c>
      <c r="I182" s="5" t="s">
        <v>21</v>
      </c>
      <c r="J182" s="1" t="s">
        <v>917</v>
      </c>
      <c r="K182" s="1" t="s">
        <v>918</v>
      </c>
      <c r="L182" s="1" t="s">
        <v>919</v>
      </c>
      <c r="M182" s="4" t="str">
        <f t="shared" si="0"/>
        <v>Outstanding</v>
      </c>
      <c r="N182" s="13" t="s">
        <v>21</v>
      </c>
    </row>
    <row r="183" spans="1:14" ht="60" customHeight="1" x14ac:dyDescent="0.35">
      <c r="A183" s="11" t="s">
        <v>920</v>
      </c>
      <c r="B183" s="1" t="s">
        <v>921</v>
      </c>
      <c r="C183" s="2" t="s">
        <v>27</v>
      </c>
      <c r="D183" s="3" t="s">
        <v>818</v>
      </c>
      <c r="E183" s="4" t="s">
        <v>18</v>
      </c>
      <c r="F183" s="4" t="s">
        <v>19</v>
      </c>
      <c r="G183" s="4" t="s">
        <v>20</v>
      </c>
      <c r="H183" s="4" t="s">
        <v>21</v>
      </c>
      <c r="I183" s="5" t="s">
        <v>21</v>
      </c>
      <c r="J183" s="1" t="s">
        <v>917</v>
      </c>
      <c r="K183" s="1" t="s">
        <v>918</v>
      </c>
      <c r="L183" s="1" t="s">
        <v>922</v>
      </c>
      <c r="M183" s="4" t="str">
        <f t="shared" si="0"/>
        <v>Outstanding</v>
      </c>
      <c r="N183" s="13" t="s">
        <v>21</v>
      </c>
    </row>
    <row r="184" spans="1:14" ht="60" customHeight="1" x14ac:dyDescent="0.35">
      <c r="A184" s="11" t="s">
        <v>923</v>
      </c>
      <c r="B184" s="1" t="s">
        <v>924</v>
      </c>
      <c r="C184" s="2" t="s">
        <v>27</v>
      </c>
      <c r="D184" s="3" t="s">
        <v>818</v>
      </c>
      <c r="E184" s="4" t="s">
        <v>18</v>
      </c>
      <c r="F184" s="4" t="s">
        <v>19</v>
      </c>
      <c r="G184" s="4" t="s">
        <v>20</v>
      </c>
      <c r="H184" s="4" t="s">
        <v>21</v>
      </c>
      <c r="I184" s="5" t="s">
        <v>21</v>
      </c>
      <c r="J184" s="1" t="s">
        <v>917</v>
      </c>
      <c r="K184" s="1" t="s">
        <v>918</v>
      </c>
      <c r="L184" s="1" t="s">
        <v>925</v>
      </c>
      <c r="M184" s="4" t="str">
        <f t="shared" si="0"/>
        <v>Outstanding</v>
      </c>
      <c r="N184" s="13" t="s">
        <v>21</v>
      </c>
    </row>
    <row r="185" spans="1:14" ht="60" customHeight="1" x14ac:dyDescent="0.35">
      <c r="A185" s="11" t="s">
        <v>926</v>
      </c>
      <c r="B185" s="1" t="s">
        <v>927</v>
      </c>
      <c r="C185" s="2" t="s">
        <v>27</v>
      </c>
      <c r="D185" s="3" t="s">
        <v>818</v>
      </c>
      <c r="E185" s="4" t="s">
        <v>18</v>
      </c>
      <c r="F185" s="4" t="s">
        <v>19</v>
      </c>
      <c r="G185" s="4" t="s">
        <v>20</v>
      </c>
      <c r="H185" s="4" t="s">
        <v>21</v>
      </c>
      <c r="I185" s="5" t="s">
        <v>21</v>
      </c>
      <c r="J185" s="1" t="s">
        <v>917</v>
      </c>
      <c r="K185" s="1" t="s">
        <v>918</v>
      </c>
      <c r="L185" s="1" t="s">
        <v>928</v>
      </c>
      <c r="M185" s="4" t="str">
        <f t="shared" si="0"/>
        <v>Outstanding</v>
      </c>
      <c r="N185" s="13" t="s">
        <v>21</v>
      </c>
    </row>
    <row r="186" spans="1:14" ht="60" customHeight="1" x14ac:dyDescent="0.35">
      <c r="A186" s="11" t="s">
        <v>929</v>
      </c>
      <c r="B186" s="1" t="s">
        <v>930</v>
      </c>
      <c r="C186" s="2" t="s">
        <v>27</v>
      </c>
      <c r="D186" s="3" t="s">
        <v>818</v>
      </c>
      <c r="E186" s="4" t="s">
        <v>18</v>
      </c>
      <c r="F186" s="4" t="s">
        <v>19</v>
      </c>
      <c r="G186" s="4" t="s">
        <v>20</v>
      </c>
      <c r="H186" s="4" t="s">
        <v>21</v>
      </c>
      <c r="I186" s="5" t="s">
        <v>21</v>
      </c>
      <c r="J186" s="1" t="s">
        <v>931</v>
      </c>
      <c r="K186" s="1" t="s">
        <v>932</v>
      </c>
      <c r="L186" s="1" t="s">
        <v>933</v>
      </c>
      <c r="M186" s="4" t="str">
        <f t="shared" si="0"/>
        <v>Outstanding</v>
      </c>
      <c r="N186" s="13" t="s">
        <v>21</v>
      </c>
    </row>
    <row r="187" spans="1:14" ht="60" customHeight="1" x14ac:dyDescent="0.35">
      <c r="A187" s="11" t="s">
        <v>934</v>
      </c>
      <c r="B187" s="1" t="s">
        <v>935</v>
      </c>
      <c r="C187" s="2" t="s">
        <v>27</v>
      </c>
      <c r="D187" s="3" t="s">
        <v>818</v>
      </c>
      <c r="E187" s="4" t="s">
        <v>18</v>
      </c>
      <c r="F187" s="4" t="s">
        <v>19</v>
      </c>
      <c r="G187" s="4" t="s">
        <v>20</v>
      </c>
      <c r="H187" s="4" t="s">
        <v>21</v>
      </c>
      <c r="I187" s="5" t="s">
        <v>21</v>
      </c>
      <c r="J187" s="1" t="s">
        <v>936</v>
      </c>
      <c r="K187" s="1" t="s">
        <v>937</v>
      </c>
      <c r="L187" s="1" t="s">
        <v>938</v>
      </c>
      <c r="M187" s="4" t="str">
        <f t="shared" si="0"/>
        <v>Outstanding</v>
      </c>
      <c r="N187" s="13" t="s">
        <v>21</v>
      </c>
    </row>
    <row r="188" spans="1:14" ht="60" customHeight="1" x14ac:dyDescent="0.35">
      <c r="A188" s="11" t="s">
        <v>939</v>
      </c>
      <c r="B188" s="1" t="s">
        <v>940</v>
      </c>
      <c r="C188" s="2" t="s">
        <v>27</v>
      </c>
      <c r="D188" s="3" t="s">
        <v>818</v>
      </c>
      <c r="E188" s="4" t="s">
        <v>18</v>
      </c>
      <c r="F188" s="4" t="s">
        <v>19</v>
      </c>
      <c r="G188" s="4" t="s">
        <v>20</v>
      </c>
      <c r="H188" s="4" t="s">
        <v>21</v>
      </c>
      <c r="I188" s="5" t="s">
        <v>21</v>
      </c>
      <c r="J188" s="1" t="s">
        <v>941</v>
      </c>
      <c r="K188" s="1" t="s">
        <v>942</v>
      </c>
      <c r="L188" s="1" t="s">
        <v>943</v>
      </c>
      <c r="M188" s="4" t="str">
        <f t="shared" si="0"/>
        <v>Outstanding</v>
      </c>
      <c r="N188" s="13" t="s">
        <v>21</v>
      </c>
    </row>
    <row r="189" spans="1:14" ht="60" customHeight="1" x14ac:dyDescent="0.35">
      <c r="A189" s="11" t="s">
        <v>944</v>
      </c>
      <c r="B189" s="1" t="s">
        <v>945</v>
      </c>
      <c r="C189" s="2" t="s">
        <v>27</v>
      </c>
      <c r="D189" s="3" t="s">
        <v>818</v>
      </c>
      <c r="E189" s="4" t="s">
        <v>18</v>
      </c>
      <c r="F189" s="4" t="s">
        <v>19</v>
      </c>
      <c r="G189" s="4" t="s">
        <v>20</v>
      </c>
      <c r="H189" s="4" t="s">
        <v>21</v>
      </c>
      <c r="I189" s="5" t="s">
        <v>21</v>
      </c>
      <c r="J189" s="1" t="s">
        <v>946</v>
      </c>
      <c r="K189" s="1" t="s">
        <v>947</v>
      </c>
      <c r="L189" s="1" t="s">
        <v>948</v>
      </c>
      <c r="M189" s="4" t="str">
        <f t="shared" si="0"/>
        <v>Outstanding</v>
      </c>
      <c r="N189" s="13" t="s">
        <v>21</v>
      </c>
    </row>
    <row r="190" spans="1:14" ht="60" customHeight="1" x14ac:dyDescent="0.35">
      <c r="A190" s="11" t="s">
        <v>949</v>
      </c>
      <c r="B190" s="1" t="s">
        <v>950</v>
      </c>
      <c r="C190" s="2" t="s">
        <v>27</v>
      </c>
      <c r="D190" s="3" t="s">
        <v>818</v>
      </c>
      <c r="E190" s="4" t="s">
        <v>18</v>
      </c>
      <c r="F190" s="4" t="s">
        <v>19</v>
      </c>
      <c r="G190" s="4" t="s">
        <v>20</v>
      </c>
      <c r="H190" s="4" t="s">
        <v>21</v>
      </c>
      <c r="I190" s="5" t="s">
        <v>21</v>
      </c>
      <c r="J190" s="1" t="s">
        <v>951</v>
      </c>
      <c r="K190" s="1" t="s">
        <v>952</v>
      </c>
      <c r="L190" s="1" t="s">
        <v>953</v>
      </c>
      <c r="M190" s="4" t="str">
        <f t="shared" si="0"/>
        <v>Outstanding</v>
      </c>
      <c r="N190" s="13" t="s">
        <v>21</v>
      </c>
    </row>
    <row r="191" spans="1:14" ht="60" customHeight="1" x14ac:dyDescent="0.35">
      <c r="A191" s="11" t="s">
        <v>954</v>
      </c>
      <c r="B191" s="1" t="s">
        <v>955</v>
      </c>
      <c r="C191" s="2" t="s">
        <v>27</v>
      </c>
      <c r="D191" s="3" t="s">
        <v>818</v>
      </c>
      <c r="E191" s="4" t="s">
        <v>18</v>
      </c>
      <c r="F191" s="4" t="s">
        <v>19</v>
      </c>
      <c r="G191" s="4" t="s">
        <v>20</v>
      </c>
      <c r="H191" s="4" t="s">
        <v>21</v>
      </c>
      <c r="I191" s="5" t="s">
        <v>21</v>
      </c>
      <c r="J191" s="1" t="s">
        <v>917</v>
      </c>
      <c r="K191" s="1" t="s">
        <v>956</v>
      </c>
      <c r="L191" s="1" t="s">
        <v>957</v>
      </c>
      <c r="M191" s="4" t="str">
        <f t="shared" si="0"/>
        <v>Outstanding</v>
      </c>
      <c r="N191" s="13" t="s">
        <v>21</v>
      </c>
    </row>
    <row r="192" spans="1:14" ht="60" customHeight="1" x14ac:dyDescent="0.35">
      <c r="A192" s="11" t="s">
        <v>958</v>
      </c>
      <c r="B192" s="1" t="s">
        <v>959</v>
      </c>
      <c r="C192" s="2" t="s">
        <v>16</v>
      </c>
      <c r="D192" s="3" t="s">
        <v>818</v>
      </c>
      <c r="E192" s="4" t="s">
        <v>18</v>
      </c>
      <c r="F192" s="4" t="s">
        <v>19</v>
      </c>
      <c r="G192" s="4" t="s">
        <v>20</v>
      </c>
      <c r="H192" s="4" t="s">
        <v>21</v>
      </c>
      <c r="I192" s="5" t="s">
        <v>21</v>
      </c>
      <c r="J192" s="1" t="s">
        <v>960</v>
      </c>
      <c r="K192" s="1" t="s">
        <v>961</v>
      </c>
      <c r="L192" s="1" t="s">
        <v>962</v>
      </c>
      <c r="M192" s="4" t="str">
        <f t="shared" si="0"/>
        <v>Outstanding</v>
      </c>
      <c r="N192" s="13" t="s">
        <v>21</v>
      </c>
    </row>
    <row r="193" spans="1:14" ht="60" customHeight="1" x14ac:dyDescent="0.35">
      <c r="A193" s="11" t="s">
        <v>963</v>
      </c>
      <c r="B193" s="1" t="s">
        <v>964</v>
      </c>
      <c r="C193" s="2" t="s">
        <v>27</v>
      </c>
      <c r="D193" s="3" t="s">
        <v>818</v>
      </c>
      <c r="E193" s="4" t="s">
        <v>18</v>
      </c>
      <c r="F193" s="4" t="s">
        <v>19</v>
      </c>
      <c r="G193" s="4" t="s">
        <v>20</v>
      </c>
      <c r="H193" s="4" t="s">
        <v>21</v>
      </c>
      <c r="I193" s="5" t="s">
        <v>21</v>
      </c>
      <c r="J193" s="1" t="s">
        <v>965</v>
      </c>
      <c r="K193" s="1" t="s">
        <v>966</v>
      </c>
      <c r="L193" s="1" t="s">
        <v>967</v>
      </c>
      <c r="M193" s="4" t="str">
        <f t="shared" si="0"/>
        <v>Outstanding</v>
      </c>
      <c r="N193" s="13" t="s">
        <v>21</v>
      </c>
    </row>
    <row r="194" spans="1:14" ht="60" customHeight="1" x14ac:dyDescent="0.35">
      <c r="A194" s="11" t="s">
        <v>968</v>
      </c>
      <c r="B194" s="1" t="s">
        <v>969</v>
      </c>
      <c r="C194" s="2" t="s">
        <v>27</v>
      </c>
      <c r="D194" s="3" t="s">
        <v>818</v>
      </c>
      <c r="E194" s="4" t="s">
        <v>18</v>
      </c>
      <c r="F194" s="4" t="s">
        <v>19</v>
      </c>
      <c r="G194" s="4" t="s">
        <v>20</v>
      </c>
      <c r="H194" s="4" t="s">
        <v>21</v>
      </c>
      <c r="I194" s="5" t="s">
        <v>21</v>
      </c>
      <c r="J194" s="1" t="s">
        <v>970</v>
      </c>
      <c r="K194" s="1" t="s">
        <v>971</v>
      </c>
      <c r="L194" s="1" t="s">
        <v>972</v>
      </c>
      <c r="M194" s="4" t="str">
        <f t="shared" si="0"/>
        <v>Outstanding</v>
      </c>
      <c r="N194" s="13" t="s">
        <v>21</v>
      </c>
    </row>
    <row r="195" spans="1:14" ht="60" customHeight="1" x14ac:dyDescent="0.35">
      <c r="A195" s="11" t="s">
        <v>973</v>
      </c>
      <c r="B195" s="1" t="s">
        <v>974</v>
      </c>
      <c r="C195" s="2" t="s">
        <v>27</v>
      </c>
      <c r="D195" s="3" t="s">
        <v>818</v>
      </c>
      <c r="E195" s="4" t="s">
        <v>18</v>
      </c>
      <c r="F195" s="4" t="s">
        <v>19</v>
      </c>
      <c r="G195" s="4" t="s">
        <v>20</v>
      </c>
      <c r="H195" s="4" t="s">
        <v>21</v>
      </c>
      <c r="I195" s="5" t="s">
        <v>21</v>
      </c>
      <c r="J195" s="1" t="s">
        <v>975</v>
      </c>
      <c r="K195" s="1" t="s">
        <v>976</v>
      </c>
      <c r="L195" s="1" t="s">
        <v>977</v>
      </c>
      <c r="M195" s="4" t="str">
        <f t="shared" si="0"/>
        <v>Outstanding</v>
      </c>
      <c r="N195" s="13" t="s">
        <v>21</v>
      </c>
    </row>
    <row r="196" spans="1:14" ht="60" customHeight="1" x14ac:dyDescent="0.35">
      <c r="A196" s="11" t="s">
        <v>978</v>
      </c>
      <c r="B196" s="1" t="s">
        <v>979</v>
      </c>
      <c r="C196" s="2" t="s">
        <v>27</v>
      </c>
      <c r="D196" s="3" t="s">
        <v>818</v>
      </c>
      <c r="E196" s="4" t="s">
        <v>18</v>
      </c>
      <c r="F196" s="4" t="s">
        <v>19</v>
      </c>
      <c r="G196" s="4" t="s">
        <v>20</v>
      </c>
      <c r="H196" s="4" t="s">
        <v>21</v>
      </c>
      <c r="I196" s="5" t="s">
        <v>21</v>
      </c>
      <c r="J196" s="1" t="s">
        <v>980</v>
      </c>
      <c r="K196" s="1" t="s">
        <v>981</v>
      </c>
      <c r="L196" s="1" t="s">
        <v>982</v>
      </c>
      <c r="M196" s="4" t="str">
        <f t="shared" si="0"/>
        <v>Outstanding</v>
      </c>
      <c r="N196" s="13" t="s">
        <v>21</v>
      </c>
    </row>
    <row r="197" spans="1:14" ht="60" customHeight="1" x14ac:dyDescent="0.35">
      <c r="A197" s="11" t="s">
        <v>983</v>
      </c>
      <c r="B197" s="1" t="s">
        <v>984</v>
      </c>
      <c r="C197" s="2" t="s">
        <v>27</v>
      </c>
      <c r="D197" s="3" t="s">
        <v>818</v>
      </c>
      <c r="E197" s="4" t="s">
        <v>18</v>
      </c>
      <c r="F197" s="4" t="s">
        <v>19</v>
      </c>
      <c r="G197" s="4" t="s">
        <v>20</v>
      </c>
      <c r="H197" s="4" t="s">
        <v>21</v>
      </c>
      <c r="I197" s="5" t="s">
        <v>21</v>
      </c>
      <c r="J197" s="1" t="s">
        <v>985</v>
      </c>
      <c r="K197" s="1" t="s">
        <v>986</v>
      </c>
      <c r="L197" s="1" t="s">
        <v>987</v>
      </c>
      <c r="M197" s="4" t="str">
        <f t="shared" si="0"/>
        <v>Outstanding</v>
      </c>
      <c r="N197" s="13" t="s">
        <v>21</v>
      </c>
    </row>
    <row r="198" spans="1:14" ht="60" customHeight="1" x14ac:dyDescent="0.35">
      <c r="A198" s="11" t="s">
        <v>988</v>
      </c>
      <c r="B198" s="1" t="s">
        <v>984</v>
      </c>
      <c r="C198" s="2" t="s">
        <v>27</v>
      </c>
      <c r="D198" s="3" t="s">
        <v>818</v>
      </c>
      <c r="E198" s="4" t="s">
        <v>18</v>
      </c>
      <c r="F198" s="4" t="s">
        <v>19</v>
      </c>
      <c r="G198" s="4" t="s">
        <v>20</v>
      </c>
      <c r="H198" s="4" t="s">
        <v>21</v>
      </c>
      <c r="I198" s="5" t="s">
        <v>21</v>
      </c>
      <c r="J198" s="1" t="s">
        <v>989</v>
      </c>
      <c r="K198" s="1" t="s">
        <v>986</v>
      </c>
      <c r="L198" s="1" t="s">
        <v>990</v>
      </c>
      <c r="M198" s="4" t="str">
        <f t="shared" si="0"/>
        <v>Outstanding</v>
      </c>
      <c r="N198" s="13" t="s">
        <v>21</v>
      </c>
    </row>
    <row r="199" spans="1:14" ht="60" customHeight="1" x14ac:dyDescent="0.35">
      <c r="A199" s="11" t="s">
        <v>991</v>
      </c>
      <c r="B199" s="1" t="s">
        <v>992</v>
      </c>
      <c r="C199" s="2" t="s">
        <v>27</v>
      </c>
      <c r="D199" s="3" t="s">
        <v>818</v>
      </c>
      <c r="E199" s="4" t="s">
        <v>18</v>
      </c>
      <c r="F199" s="4" t="s">
        <v>19</v>
      </c>
      <c r="G199" s="4" t="s">
        <v>20</v>
      </c>
      <c r="H199" s="4" t="s">
        <v>21</v>
      </c>
      <c r="I199" s="5" t="s">
        <v>21</v>
      </c>
      <c r="J199" s="1" t="s">
        <v>993</v>
      </c>
      <c r="K199" s="1" t="s">
        <v>994</v>
      </c>
      <c r="L199" s="1" t="s">
        <v>995</v>
      </c>
      <c r="M199" s="4" t="str">
        <f t="shared" si="0"/>
        <v>Outstanding</v>
      </c>
      <c r="N199" s="13" t="s">
        <v>21</v>
      </c>
    </row>
    <row r="200" spans="1:14" ht="60" customHeight="1" x14ac:dyDescent="0.35">
      <c r="A200" s="11" t="s">
        <v>996</v>
      </c>
      <c r="B200" s="1" t="s">
        <v>997</v>
      </c>
      <c r="C200" s="2" t="s">
        <v>27</v>
      </c>
      <c r="D200" s="3" t="s">
        <v>818</v>
      </c>
      <c r="E200" s="4" t="s">
        <v>18</v>
      </c>
      <c r="F200" s="4" t="s">
        <v>19</v>
      </c>
      <c r="G200" s="4" t="s">
        <v>20</v>
      </c>
      <c r="H200" s="4" t="s">
        <v>21</v>
      </c>
      <c r="I200" s="5" t="s">
        <v>21</v>
      </c>
      <c r="J200" s="1" t="s">
        <v>998</v>
      </c>
      <c r="K200" s="1" t="s">
        <v>994</v>
      </c>
      <c r="L200" s="1" t="s">
        <v>999</v>
      </c>
      <c r="M200" s="4" t="str">
        <f t="shared" si="0"/>
        <v>Outstanding</v>
      </c>
      <c r="N200" s="13" t="s">
        <v>21</v>
      </c>
    </row>
    <row r="201" spans="1:14" ht="60" customHeight="1" x14ac:dyDescent="0.35">
      <c r="A201" s="11" t="s">
        <v>1000</v>
      </c>
      <c r="B201" s="1" t="s">
        <v>1001</v>
      </c>
      <c r="C201" s="2" t="s">
        <v>27</v>
      </c>
      <c r="D201" s="3" t="s">
        <v>818</v>
      </c>
      <c r="E201" s="4" t="s">
        <v>18</v>
      </c>
      <c r="F201" s="4" t="s">
        <v>19</v>
      </c>
      <c r="G201" s="4" t="s">
        <v>20</v>
      </c>
      <c r="H201" s="4" t="s">
        <v>21</v>
      </c>
      <c r="I201" s="5" t="s">
        <v>21</v>
      </c>
      <c r="J201" s="1" t="s">
        <v>1002</v>
      </c>
      <c r="K201" s="1" t="s">
        <v>1003</v>
      </c>
      <c r="L201" s="1" t="s">
        <v>1004</v>
      </c>
      <c r="M201" s="4" t="str">
        <f t="shared" si="0"/>
        <v>Outstanding</v>
      </c>
      <c r="N201" s="13" t="s">
        <v>21</v>
      </c>
    </row>
    <row r="202" spans="1:14" ht="60" customHeight="1" x14ac:dyDescent="0.35">
      <c r="A202" s="11" t="s">
        <v>1005</v>
      </c>
      <c r="B202" s="1" t="s">
        <v>1001</v>
      </c>
      <c r="C202" s="2" t="s">
        <v>27</v>
      </c>
      <c r="D202" s="3" t="s">
        <v>818</v>
      </c>
      <c r="E202" s="4" t="s">
        <v>18</v>
      </c>
      <c r="F202" s="4" t="s">
        <v>19</v>
      </c>
      <c r="G202" s="4" t="s">
        <v>20</v>
      </c>
      <c r="H202" s="4" t="s">
        <v>21</v>
      </c>
      <c r="I202" s="5" t="s">
        <v>21</v>
      </c>
      <c r="J202" s="1" t="s">
        <v>1006</v>
      </c>
      <c r="K202" s="1" t="s">
        <v>1007</v>
      </c>
      <c r="L202" s="1" t="s">
        <v>1008</v>
      </c>
      <c r="M202" s="4" t="str">
        <f t="shared" si="0"/>
        <v>Outstanding</v>
      </c>
      <c r="N202" s="13" t="s">
        <v>21</v>
      </c>
    </row>
    <row r="203" spans="1:14" ht="60" customHeight="1" x14ac:dyDescent="0.35">
      <c r="A203" s="11" t="s">
        <v>1009</v>
      </c>
      <c r="B203" s="1" t="s">
        <v>1010</v>
      </c>
      <c r="C203" s="2" t="s">
        <v>27</v>
      </c>
      <c r="D203" s="3" t="s">
        <v>818</v>
      </c>
      <c r="E203" s="4" t="s">
        <v>18</v>
      </c>
      <c r="F203" s="4" t="s">
        <v>19</v>
      </c>
      <c r="G203" s="4" t="s">
        <v>20</v>
      </c>
      <c r="H203" s="4" t="s">
        <v>21</v>
      </c>
      <c r="I203" s="5" t="s">
        <v>21</v>
      </c>
      <c r="J203" s="1" t="s">
        <v>1011</v>
      </c>
      <c r="K203" s="1" t="s">
        <v>1012</v>
      </c>
      <c r="L203" s="1" t="s">
        <v>1013</v>
      </c>
      <c r="M203" s="4" t="str">
        <f t="shared" si="0"/>
        <v>Outstanding</v>
      </c>
      <c r="N203" s="13" t="s">
        <v>21</v>
      </c>
    </row>
    <row r="204" spans="1:14" ht="60" customHeight="1" x14ac:dyDescent="0.35">
      <c r="A204" s="11" t="s">
        <v>1014</v>
      </c>
      <c r="B204" s="1" t="s">
        <v>1015</v>
      </c>
      <c r="C204" s="2" t="s">
        <v>27</v>
      </c>
      <c r="D204" s="3" t="s">
        <v>818</v>
      </c>
      <c r="E204" s="4" t="s">
        <v>18</v>
      </c>
      <c r="F204" s="4" t="s">
        <v>19</v>
      </c>
      <c r="G204" s="4" t="s">
        <v>20</v>
      </c>
      <c r="H204" s="4" t="s">
        <v>21</v>
      </c>
      <c r="I204" s="5" t="s">
        <v>21</v>
      </c>
      <c r="J204" s="1" t="s">
        <v>1016</v>
      </c>
      <c r="K204" s="1" t="s">
        <v>1017</v>
      </c>
      <c r="L204" s="1" t="s">
        <v>1018</v>
      </c>
      <c r="M204" s="4" t="str">
        <f t="shared" si="0"/>
        <v>Outstanding</v>
      </c>
      <c r="N204" s="13" t="s">
        <v>21</v>
      </c>
    </row>
    <row r="205" spans="1:14" ht="60" customHeight="1" x14ac:dyDescent="0.35">
      <c r="A205" s="11" t="s">
        <v>1019</v>
      </c>
      <c r="B205" s="1" t="s">
        <v>1020</v>
      </c>
      <c r="C205" s="2" t="s">
        <v>27</v>
      </c>
      <c r="D205" s="3" t="s">
        <v>818</v>
      </c>
      <c r="E205" s="4" t="s">
        <v>18</v>
      </c>
      <c r="F205" s="4" t="s">
        <v>19</v>
      </c>
      <c r="G205" s="4" t="s">
        <v>20</v>
      </c>
      <c r="H205" s="4" t="s">
        <v>21</v>
      </c>
      <c r="I205" s="5" t="s">
        <v>21</v>
      </c>
      <c r="J205" s="1" t="s">
        <v>1021</v>
      </c>
      <c r="K205" s="1" t="s">
        <v>1022</v>
      </c>
      <c r="L205" s="1" t="s">
        <v>1023</v>
      </c>
      <c r="M205" s="4" t="str">
        <f t="shared" si="0"/>
        <v>Outstanding</v>
      </c>
      <c r="N205" s="13" t="s">
        <v>21</v>
      </c>
    </row>
    <row r="206" spans="1:14" ht="60" customHeight="1" x14ac:dyDescent="0.35">
      <c r="A206" s="11" t="s">
        <v>1024</v>
      </c>
      <c r="B206" s="1" t="s">
        <v>1025</v>
      </c>
      <c r="C206" s="2" t="s">
        <v>27</v>
      </c>
      <c r="D206" s="3" t="s">
        <v>818</v>
      </c>
      <c r="E206" s="4" t="s">
        <v>18</v>
      </c>
      <c r="F206" s="4" t="s">
        <v>19</v>
      </c>
      <c r="G206" s="4" t="s">
        <v>20</v>
      </c>
      <c r="H206" s="4" t="s">
        <v>21</v>
      </c>
      <c r="I206" s="5" t="s">
        <v>21</v>
      </c>
      <c r="J206" s="1" t="s">
        <v>1026</v>
      </c>
      <c r="K206" s="1" t="s">
        <v>1027</v>
      </c>
      <c r="L206" s="1" t="s">
        <v>1028</v>
      </c>
      <c r="M206" s="4" t="str">
        <f t="shared" si="0"/>
        <v>Outstanding</v>
      </c>
      <c r="N206" s="13" t="s">
        <v>21</v>
      </c>
    </row>
    <row r="207" spans="1:14" ht="60" customHeight="1" x14ac:dyDescent="0.35">
      <c r="A207" s="11" t="s">
        <v>1029</v>
      </c>
      <c r="B207" s="1" t="s">
        <v>1030</v>
      </c>
      <c r="C207" s="2" t="s">
        <v>27</v>
      </c>
      <c r="D207" s="3" t="s">
        <v>818</v>
      </c>
      <c r="E207" s="4" t="s">
        <v>18</v>
      </c>
      <c r="F207" s="4" t="s">
        <v>19</v>
      </c>
      <c r="G207" s="4" t="s">
        <v>20</v>
      </c>
      <c r="H207" s="4" t="s">
        <v>21</v>
      </c>
      <c r="I207" s="5" t="s">
        <v>21</v>
      </c>
      <c r="J207" s="1" t="s">
        <v>1031</v>
      </c>
      <c r="K207" s="1" t="s">
        <v>1032</v>
      </c>
      <c r="L207" s="1" t="s">
        <v>1033</v>
      </c>
      <c r="M207" s="4" t="str">
        <f t="shared" si="0"/>
        <v>Outstanding</v>
      </c>
      <c r="N207" s="13" t="s">
        <v>21</v>
      </c>
    </row>
    <row r="208" spans="1:14" ht="60" customHeight="1" x14ac:dyDescent="0.35">
      <c r="A208" s="11" t="s">
        <v>1034</v>
      </c>
      <c r="B208" s="1" t="s">
        <v>1035</v>
      </c>
      <c r="C208" s="2" t="s">
        <v>27</v>
      </c>
      <c r="D208" s="3" t="s">
        <v>818</v>
      </c>
      <c r="E208" s="4" t="s">
        <v>18</v>
      </c>
      <c r="F208" s="4" t="s">
        <v>19</v>
      </c>
      <c r="G208" s="4" t="s">
        <v>20</v>
      </c>
      <c r="H208" s="4" t="s">
        <v>21</v>
      </c>
      <c r="I208" s="5" t="s">
        <v>21</v>
      </c>
      <c r="J208" s="1" t="s">
        <v>917</v>
      </c>
      <c r="K208" s="1" t="s">
        <v>918</v>
      </c>
      <c r="L208" s="1" t="s">
        <v>1036</v>
      </c>
      <c r="M208" s="4" t="str">
        <f t="shared" si="0"/>
        <v>Outstanding</v>
      </c>
      <c r="N208" s="13" t="s">
        <v>21</v>
      </c>
    </row>
    <row r="209" spans="1:14" ht="60" customHeight="1" x14ac:dyDescent="0.35">
      <c r="A209" s="11" t="s">
        <v>1037</v>
      </c>
      <c r="B209" s="1" t="s">
        <v>1038</v>
      </c>
      <c r="C209" s="2" t="s">
        <v>27</v>
      </c>
      <c r="D209" s="3" t="s">
        <v>818</v>
      </c>
      <c r="E209" s="4" t="s">
        <v>18</v>
      </c>
      <c r="F209" s="4" t="s">
        <v>19</v>
      </c>
      <c r="G209" s="4" t="s">
        <v>20</v>
      </c>
      <c r="H209" s="4" t="s">
        <v>21</v>
      </c>
      <c r="I209" s="5" t="s">
        <v>21</v>
      </c>
      <c r="J209" s="1" t="s">
        <v>1039</v>
      </c>
      <c r="K209" s="1" t="s">
        <v>1040</v>
      </c>
      <c r="L209" s="1" t="s">
        <v>1041</v>
      </c>
      <c r="M209" s="4" t="str">
        <f t="shared" si="0"/>
        <v>Outstanding</v>
      </c>
      <c r="N209" s="13" t="s">
        <v>21</v>
      </c>
    </row>
    <row r="210" spans="1:14" ht="60" customHeight="1" x14ac:dyDescent="0.35">
      <c r="A210" s="11" t="s">
        <v>1042</v>
      </c>
      <c r="B210" s="1" t="s">
        <v>1043</v>
      </c>
      <c r="C210" s="2" t="s">
        <v>27</v>
      </c>
      <c r="D210" s="3" t="s">
        <v>818</v>
      </c>
      <c r="E210" s="4" t="s">
        <v>18</v>
      </c>
      <c r="F210" s="4" t="s">
        <v>19</v>
      </c>
      <c r="G210" s="4" t="s">
        <v>20</v>
      </c>
      <c r="H210" s="4" t="s">
        <v>21</v>
      </c>
      <c r="I210" s="5" t="s">
        <v>21</v>
      </c>
      <c r="J210" s="1" t="s">
        <v>1044</v>
      </c>
      <c r="K210" s="1" t="s">
        <v>1045</v>
      </c>
      <c r="L210" s="1" t="s">
        <v>1046</v>
      </c>
      <c r="M210" s="4" t="str">
        <f t="shared" si="0"/>
        <v>Outstanding</v>
      </c>
      <c r="N210" s="13" t="s">
        <v>21</v>
      </c>
    </row>
    <row r="211" spans="1:14" ht="60" customHeight="1" x14ac:dyDescent="0.35">
      <c r="A211" s="11" t="s">
        <v>1047</v>
      </c>
      <c r="B211" s="1" t="s">
        <v>1048</v>
      </c>
      <c r="C211" s="2" t="s">
        <v>27</v>
      </c>
      <c r="D211" s="3" t="s">
        <v>818</v>
      </c>
      <c r="E211" s="4" t="s">
        <v>18</v>
      </c>
      <c r="F211" s="4" t="s">
        <v>19</v>
      </c>
      <c r="G211" s="4" t="s">
        <v>20</v>
      </c>
      <c r="H211" s="4" t="s">
        <v>21</v>
      </c>
      <c r="I211" s="5" t="s">
        <v>21</v>
      </c>
      <c r="J211" s="1" t="s">
        <v>1049</v>
      </c>
      <c r="K211" s="1" t="s">
        <v>1050</v>
      </c>
      <c r="L211" s="1" t="s">
        <v>1051</v>
      </c>
      <c r="M211" s="4" t="str">
        <f t="shared" si="0"/>
        <v>Outstanding</v>
      </c>
      <c r="N211" s="13" t="s">
        <v>21</v>
      </c>
    </row>
    <row r="212" spans="1:14" ht="60" customHeight="1" x14ac:dyDescent="0.35">
      <c r="A212" s="11" t="s">
        <v>1052</v>
      </c>
      <c r="B212" s="1" t="s">
        <v>1053</v>
      </c>
      <c r="C212" s="2" t="s">
        <v>27</v>
      </c>
      <c r="D212" s="3" t="s">
        <v>818</v>
      </c>
      <c r="E212" s="4" t="s">
        <v>18</v>
      </c>
      <c r="F212" s="4" t="s">
        <v>19</v>
      </c>
      <c r="G212" s="4" t="s">
        <v>20</v>
      </c>
      <c r="H212" s="4" t="s">
        <v>21</v>
      </c>
      <c r="I212" s="5" t="s">
        <v>21</v>
      </c>
      <c r="J212" s="1" t="s">
        <v>1054</v>
      </c>
      <c r="K212" s="1" t="s">
        <v>1055</v>
      </c>
      <c r="L212" s="1" t="s">
        <v>1056</v>
      </c>
      <c r="M212" s="4" t="str">
        <f t="shared" si="0"/>
        <v>Outstanding</v>
      </c>
      <c r="N212" s="13" t="s">
        <v>21</v>
      </c>
    </row>
    <row r="213" spans="1:14" ht="60" customHeight="1" x14ac:dyDescent="0.35">
      <c r="A213" s="11" t="s">
        <v>1057</v>
      </c>
      <c r="B213" s="1" t="s">
        <v>1058</v>
      </c>
      <c r="C213" s="2" t="s">
        <v>27</v>
      </c>
      <c r="D213" s="3" t="s">
        <v>818</v>
      </c>
      <c r="E213" s="4" t="s">
        <v>18</v>
      </c>
      <c r="F213" s="4" t="s">
        <v>19</v>
      </c>
      <c r="G213" s="4" t="s">
        <v>20</v>
      </c>
      <c r="H213" s="4" t="s">
        <v>21</v>
      </c>
      <c r="I213" s="5" t="s">
        <v>21</v>
      </c>
      <c r="J213" s="1" t="s">
        <v>1059</v>
      </c>
      <c r="K213" s="1" t="s">
        <v>1060</v>
      </c>
      <c r="L213" s="1" t="s">
        <v>1061</v>
      </c>
      <c r="M213" s="4" t="str">
        <f t="shared" si="0"/>
        <v>Outstanding</v>
      </c>
      <c r="N213" s="13" t="s">
        <v>21</v>
      </c>
    </row>
    <row r="214" spans="1:14" ht="60" customHeight="1" x14ac:dyDescent="0.35">
      <c r="A214" s="11" t="s">
        <v>1062</v>
      </c>
      <c r="B214" s="1" t="s">
        <v>1063</v>
      </c>
      <c r="C214" s="2" t="s">
        <v>27</v>
      </c>
      <c r="D214" s="3" t="s">
        <v>818</v>
      </c>
      <c r="E214" s="4" t="s">
        <v>18</v>
      </c>
      <c r="F214" s="4" t="s">
        <v>19</v>
      </c>
      <c r="G214" s="4" t="s">
        <v>20</v>
      </c>
      <c r="H214" s="4" t="s">
        <v>21</v>
      </c>
      <c r="I214" s="5" t="s">
        <v>21</v>
      </c>
      <c r="J214" s="1" t="s">
        <v>1064</v>
      </c>
      <c r="K214" s="1" t="s">
        <v>1065</v>
      </c>
      <c r="L214" s="1" t="s">
        <v>1066</v>
      </c>
      <c r="M214" s="4" t="str">
        <f t="shared" si="0"/>
        <v>Outstanding</v>
      </c>
      <c r="N214" s="13" t="s">
        <v>21</v>
      </c>
    </row>
    <row r="215" spans="1:14" ht="60" customHeight="1" x14ac:dyDescent="0.35">
      <c r="A215" s="11" t="s">
        <v>1067</v>
      </c>
      <c r="B215" s="1" t="s">
        <v>1063</v>
      </c>
      <c r="C215" s="2" t="s">
        <v>27</v>
      </c>
      <c r="D215" s="3" t="s">
        <v>818</v>
      </c>
      <c r="E215" s="4" t="s">
        <v>18</v>
      </c>
      <c r="F215" s="4" t="s">
        <v>19</v>
      </c>
      <c r="G215" s="4" t="s">
        <v>20</v>
      </c>
      <c r="H215" s="4" t="s">
        <v>21</v>
      </c>
      <c r="I215" s="5" t="s">
        <v>21</v>
      </c>
      <c r="J215" s="1" t="s">
        <v>1068</v>
      </c>
      <c r="K215" s="1" t="s">
        <v>1069</v>
      </c>
      <c r="L215" s="1" t="s">
        <v>1070</v>
      </c>
      <c r="M215" s="4" t="str">
        <f t="shared" si="0"/>
        <v>Outstanding</v>
      </c>
      <c r="N215" s="13" t="s">
        <v>21</v>
      </c>
    </row>
    <row r="216" spans="1:14" ht="60" customHeight="1" x14ac:dyDescent="0.35">
      <c r="A216" s="11" t="s">
        <v>1071</v>
      </c>
      <c r="B216" s="1" t="s">
        <v>1072</v>
      </c>
      <c r="C216" s="2" t="s">
        <v>27</v>
      </c>
      <c r="D216" s="3" t="s">
        <v>818</v>
      </c>
      <c r="E216" s="4" t="s">
        <v>18</v>
      </c>
      <c r="F216" s="4" t="s">
        <v>19</v>
      </c>
      <c r="G216" s="4" t="s">
        <v>20</v>
      </c>
      <c r="H216" s="4" t="s">
        <v>21</v>
      </c>
      <c r="I216" s="5" t="s">
        <v>21</v>
      </c>
      <c r="J216" s="1" t="s">
        <v>1073</v>
      </c>
      <c r="K216" s="1" t="s">
        <v>1069</v>
      </c>
      <c r="L216" s="1" t="s">
        <v>1074</v>
      </c>
      <c r="M216" s="4" t="str">
        <f t="shared" si="0"/>
        <v>Outstanding</v>
      </c>
      <c r="N216" s="13" t="s">
        <v>21</v>
      </c>
    </row>
    <row r="217" spans="1:14" ht="60" customHeight="1" x14ac:dyDescent="0.35">
      <c r="A217" s="11" t="s">
        <v>1075</v>
      </c>
      <c r="B217" s="1" t="s">
        <v>1076</v>
      </c>
      <c r="C217" s="2" t="s">
        <v>27</v>
      </c>
      <c r="D217" s="3" t="s">
        <v>818</v>
      </c>
      <c r="E217" s="4" t="s">
        <v>18</v>
      </c>
      <c r="F217" s="4" t="s">
        <v>19</v>
      </c>
      <c r="G217" s="4" t="s">
        <v>20</v>
      </c>
      <c r="H217" s="4" t="s">
        <v>21</v>
      </c>
      <c r="I217" s="5" t="s">
        <v>21</v>
      </c>
      <c r="J217" s="1" t="s">
        <v>1077</v>
      </c>
      <c r="K217" s="1" t="s">
        <v>1078</v>
      </c>
      <c r="L217" s="1" t="s">
        <v>1079</v>
      </c>
      <c r="M217" s="4" t="str">
        <f t="shared" si="0"/>
        <v>Outstanding</v>
      </c>
      <c r="N217" s="13" t="s">
        <v>21</v>
      </c>
    </row>
    <row r="218" spans="1:14" ht="60" customHeight="1" x14ac:dyDescent="0.35">
      <c r="A218" s="11" t="s">
        <v>1080</v>
      </c>
      <c r="B218" s="1" t="s">
        <v>1081</v>
      </c>
      <c r="C218" s="2" t="s">
        <v>166</v>
      </c>
      <c r="D218" s="3" t="s">
        <v>818</v>
      </c>
      <c r="E218" s="4" t="s">
        <v>18</v>
      </c>
      <c r="F218" s="4" t="s">
        <v>19</v>
      </c>
      <c r="G218" s="4" t="s">
        <v>20</v>
      </c>
      <c r="H218" s="4" t="s">
        <v>21</v>
      </c>
      <c r="I218" s="5" t="s">
        <v>21</v>
      </c>
      <c r="J218" s="1" t="s">
        <v>1082</v>
      </c>
      <c r="K218" s="1" t="s">
        <v>1083</v>
      </c>
      <c r="L218" s="1" t="s">
        <v>1084</v>
      </c>
      <c r="M218" s="4" t="str">
        <f t="shared" si="0"/>
        <v>Outstanding</v>
      </c>
      <c r="N218" s="13" t="s">
        <v>21</v>
      </c>
    </row>
    <row r="219" spans="1:14" ht="60" customHeight="1" x14ac:dyDescent="0.35">
      <c r="A219" s="11" t="s">
        <v>1085</v>
      </c>
      <c r="B219" s="1" t="s">
        <v>1086</v>
      </c>
      <c r="C219" s="2" t="s">
        <v>27</v>
      </c>
      <c r="D219" s="3" t="s">
        <v>818</v>
      </c>
      <c r="E219" s="4" t="s">
        <v>18</v>
      </c>
      <c r="F219" s="4" t="s">
        <v>19</v>
      </c>
      <c r="G219" s="4" t="s">
        <v>20</v>
      </c>
      <c r="H219" s="4" t="s">
        <v>21</v>
      </c>
      <c r="I219" s="5" t="s">
        <v>21</v>
      </c>
      <c r="J219" s="1" t="s">
        <v>1087</v>
      </c>
      <c r="K219" s="1" t="s">
        <v>1088</v>
      </c>
      <c r="L219" s="1" t="s">
        <v>1089</v>
      </c>
      <c r="M219" s="4" t="str">
        <f t="shared" si="0"/>
        <v>Outstanding</v>
      </c>
      <c r="N219" s="13" t="s">
        <v>21</v>
      </c>
    </row>
    <row r="220" spans="1:14" ht="60" customHeight="1" x14ac:dyDescent="0.35">
      <c r="A220" s="11" t="s">
        <v>1090</v>
      </c>
      <c r="B220" s="1" t="s">
        <v>1091</v>
      </c>
      <c r="C220" s="2" t="s">
        <v>27</v>
      </c>
      <c r="D220" s="3" t="s">
        <v>818</v>
      </c>
      <c r="E220" s="4" t="s">
        <v>18</v>
      </c>
      <c r="F220" s="4" t="s">
        <v>19</v>
      </c>
      <c r="G220" s="4" t="s">
        <v>20</v>
      </c>
      <c r="H220" s="4" t="s">
        <v>21</v>
      </c>
      <c r="I220" s="5" t="s">
        <v>21</v>
      </c>
      <c r="J220" s="1" t="s">
        <v>1092</v>
      </c>
      <c r="K220" s="1" t="s">
        <v>1093</v>
      </c>
      <c r="L220" s="1" t="s">
        <v>1094</v>
      </c>
      <c r="M220" s="4" t="str">
        <f t="shared" si="0"/>
        <v>Outstanding</v>
      </c>
      <c r="N220" s="13" t="s">
        <v>21</v>
      </c>
    </row>
    <row r="221" spans="1:14" ht="60" customHeight="1" x14ac:dyDescent="0.35">
      <c r="A221" s="11" t="s">
        <v>1095</v>
      </c>
      <c r="B221" s="1" t="s">
        <v>1096</v>
      </c>
      <c r="C221" s="2" t="s">
        <v>27</v>
      </c>
      <c r="D221" s="3" t="s">
        <v>818</v>
      </c>
      <c r="E221" s="4" t="s">
        <v>18</v>
      </c>
      <c r="F221" s="4" t="s">
        <v>19</v>
      </c>
      <c r="G221" s="4" t="s">
        <v>20</v>
      </c>
      <c r="H221" s="4" t="s">
        <v>21</v>
      </c>
      <c r="I221" s="5" t="s">
        <v>21</v>
      </c>
      <c r="J221" s="1" t="s">
        <v>1097</v>
      </c>
      <c r="K221" s="1" t="s">
        <v>1098</v>
      </c>
      <c r="L221" s="1" t="s">
        <v>1099</v>
      </c>
      <c r="M221" s="4" t="str">
        <f t="shared" si="0"/>
        <v>Outstanding</v>
      </c>
      <c r="N221" s="13" t="s">
        <v>21</v>
      </c>
    </row>
    <row r="222" spans="1:14" ht="60" customHeight="1" x14ac:dyDescent="0.35">
      <c r="A222" s="11" t="s">
        <v>1100</v>
      </c>
      <c r="B222" s="1" t="s">
        <v>1101</v>
      </c>
      <c r="C222" s="2" t="s">
        <v>27</v>
      </c>
      <c r="D222" s="3" t="s">
        <v>818</v>
      </c>
      <c r="E222" s="4" t="s">
        <v>18</v>
      </c>
      <c r="F222" s="4" t="s">
        <v>19</v>
      </c>
      <c r="G222" s="4" t="s">
        <v>20</v>
      </c>
      <c r="H222" s="4" t="s">
        <v>21</v>
      </c>
      <c r="I222" s="5" t="s">
        <v>21</v>
      </c>
      <c r="J222" s="1" t="s">
        <v>1102</v>
      </c>
      <c r="K222" s="1" t="s">
        <v>1103</v>
      </c>
      <c r="L222" s="1" t="s">
        <v>1104</v>
      </c>
      <c r="M222" s="4" t="str">
        <f t="shared" si="0"/>
        <v>Outstanding</v>
      </c>
      <c r="N222" s="13" t="s">
        <v>21</v>
      </c>
    </row>
    <row r="223" spans="1:14" ht="60" customHeight="1" x14ac:dyDescent="0.35">
      <c r="A223" s="11" t="s">
        <v>1105</v>
      </c>
      <c r="B223" s="1" t="s">
        <v>1106</v>
      </c>
      <c r="C223" s="2" t="s">
        <v>27</v>
      </c>
      <c r="D223" s="3" t="s">
        <v>818</v>
      </c>
      <c r="E223" s="4" t="s">
        <v>18</v>
      </c>
      <c r="F223" s="4" t="s">
        <v>19</v>
      </c>
      <c r="G223" s="4" t="s">
        <v>20</v>
      </c>
      <c r="H223" s="4" t="s">
        <v>21</v>
      </c>
      <c r="I223" s="5" t="s">
        <v>21</v>
      </c>
      <c r="J223" s="1" t="s">
        <v>1107</v>
      </c>
      <c r="K223" s="1" t="s">
        <v>1108</v>
      </c>
      <c r="L223" s="1" t="s">
        <v>1109</v>
      </c>
      <c r="M223" s="4" t="str">
        <f t="shared" si="0"/>
        <v>Outstanding</v>
      </c>
      <c r="N223" s="13" t="s">
        <v>21</v>
      </c>
    </row>
    <row r="224" spans="1:14" ht="60" customHeight="1" x14ac:dyDescent="0.35">
      <c r="A224" s="11" t="s">
        <v>1110</v>
      </c>
      <c r="B224" s="1" t="s">
        <v>1111</v>
      </c>
      <c r="C224" s="2" t="s">
        <v>27</v>
      </c>
      <c r="D224" s="3" t="s">
        <v>818</v>
      </c>
      <c r="E224" s="4" t="s">
        <v>18</v>
      </c>
      <c r="F224" s="4" t="s">
        <v>19</v>
      </c>
      <c r="G224" s="4" t="s">
        <v>20</v>
      </c>
      <c r="H224" s="4" t="s">
        <v>21</v>
      </c>
      <c r="I224" s="5" t="s">
        <v>21</v>
      </c>
      <c r="J224" s="1" t="s">
        <v>1112</v>
      </c>
      <c r="K224" s="1" t="s">
        <v>1113</v>
      </c>
      <c r="L224" s="1" t="s">
        <v>1114</v>
      </c>
      <c r="M224" s="4" t="str">
        <f t="shared" si="0"/>
        <v>Outstanding</v>
      </c>
      <c r="N224" s="13" t="s">
        <v>21</v>
      </c>
    </row>
    <row r="225" spans="1:14" ht="60" customHeight="1" x14ac:dyDescent="0.35">
      <c r="A225" s="11" t="s">
        <v>1115</v>
      </c>
      <c r="B225" s="1" t="s">
        <v>1116</v>
      </c>
      <c r="C225" s="2" t="s">
        <v>27</v>
      </c>
      <c r="D225" s="3" t="s">
        <v>818</v>
      </c>
      <c r="E225" s="4" t="s">
        <v>18</v>
      </c>
      <c r="F225" s="4" t="s">
        <v>19</v>
      </c>
      <c r="G225" s="4" t="s">
        <v>20</v>
      </c>
      <c r="H225" s="4" t="s">
        <v>21</v>
      </c>
      <c r="I225" s="5" t="s">
        <v>21</v>
      </c>
      <c r="J225" s="1" t="s">
        <v>917</v>
      </c>
      <c r="K225" s="1" t="s">
        <v>1117</v>
      </c>
      <c r="L225" s="1" t="s">
        <v>1118</v>
      </c>
      <c r="M225" s="4" t="str">
        <f t="shared" si="0"/>
        <v>Outstanding</v>
      </c>
      <c r="N225" s="13" t="s">
        <v>21</v>
      </c>
    </row>
    <row r="226" spans="1:14" ht="60" customHeight="1" x14ac:dyDescent="0.35">
      <c r="A226" s="11" t="s">
        <v>1119</v>
      </c>
      <c r="B226" s="1" t="s">
        <v>1120</v>
      </c>
      <c r="C226" s="2" t="s">
        <v>27</v>
      </c>
      <c r="D226" s="3" t="s">
        <v>818</v>
      </c>
      <c r="E226" s="4" t="s">
        <v>18</v>
      </c>
      <c r="F226" s="4" t="s">
        <v>19</v>
      </c>
      <c r="G226" s="4" t="s">
        <v>20</v>
      </c>
      <c r="H226" s="4" t="s">
        <v>21</v>
      </c>
      <c r="I226" s="5" t="s">
        <v>21</v>
      </c>
      <c r="J226" s="1" t="s">
        <v>1121</v>
      </c>
      <c r="K226" s="1" t="s">
        <v>1122</v>
      </c>
      <c r="L226" s="1" t="s">
        <v>1123</v>
      </c>
      <c r="M226" s="4" t="str">
        <f t="shared" si="0"/>
        <v>Outstanding</v>
      </c>
      <c r="N226" s="13" t="s">
        <v>21</v>
      </c>
    </row>
    <row r="227" spans="1:14" ht="60" customHeight="1" x14ac:dyDescent="0.35">
      <c r="A227" s="11" t="s">
        <v>1124</v>
      </c>
      <c r="B227" s="1" t="s">
        <v>1125</v>
      </c>
      <c r="C227" s="2" t="s">
        <v>27</v>
      </c>
      <c r="D227" s="3" t="s">
        <v>818</v>
      </c>
      <c r="E227" s="4" t="s">
        <v>18</v>
      </c>
      <c r="F227" s="4" t="s">
        <v>19</v>
      </c>
      <c r="G227" s="4" t="s">
        <v>20</v>
      </c>
      <c r="H227" s="4" t="s">
        <v>21</v>
      </c>
      <c r="I227" s="5" t="s">
        <v>21</v>
      </c>
      <c r="J227" s="1" t="s">
        <v>1126</v>
      </c>
      <c r="K227" s="1" t="s">
        <v>1122</v>
      </c>
      <c r="L227" s="1" t="s">
        <v>1127</v>
      </c>
      <c r="M227" s="4" t="str">
        <f t="shared" si="0"/>
        <v>Outstanding</v>
      </c>
      <c r="N227" s="13" t="s">
        <v>21</v>
      </c>
    </row>
    <row r="228" spans="1:14" ht="60" customHeight="1" x14ac:dyDescent="0.35">
      <c r="A228" s="11" t="s">
        <v>1128</v>
      </c>
      <c r="B228" s="1" t="s">
        <v>1129</v>
      </c>
      <c r="C228" s="2" t="s">
        <v>27</v>
      </c>
      <c r="D228" s="3" t="s">
        <v>818</v>
      </c>
      <c r="E228" s="4" t="s">
        <v>18</v>
      </c>
      <c r="F228" s="4" t="s">
        <v>19</v>
      </c>
      <c r="G228" s="4" t="s">
        <v>20</v>
      </c>
      <c r="H228" s="4" t="s">
        <v>21</v>
      </c>
      <c r="I228" s="5" t="s">
        <v>21</v>
      </c>
      <c r="J228" s="1" t="s">
        <v>1130</v>
      </c>
      <c r="K228" s="1" t="s">
        <v>1131</v>
      </c>
      <c r="L228" s="1" t="s">
        <v>1132</v>
      </c>
      <c r="M228" s="4" t="str">
        <f t="shared" si="0"/>
        <v>Outstanding</v>
      </c>
      <c r="N228" s="13" t="s">
        <v>21</v>
      </c>
    </row>
    <row r="229" spans="1:14" ht="60" customHeight="1" x14ac:dyDescent="0.35">
      <c r="A229" s="11" t="s">
        <v>1133</v>
      </c>
      <c r="B229" s="1" t="s">
        <v>1134</v>
      </c>
      <c r="C229" s="2" t="s">
        <v>27</v>
      </c>
      <c r="D229" s="3" t="s">
        <v>818</v>
      </c>
      <c r="E229" s="4" t="s">
        <v>18</v>
      </c>
      <c r="F229" s="4" t="s">
        <v>19</v>
      </c>
      <c r="G229" s="4" t="s">
        <v>20</v>
      </c>
      <c r="H229" s="4" t="s">
        <v>21</v>
      </c>
      <c r="I229" s="5" t="s">
        <v>21</v>
      </c>
      <c r="J229" s="1" t="s">
        <v>1135</v>
      </c>
      <c r="K229" s="1" t="s">
        <v>1136</v>
      </c>
      <c r="L229" s="1" t="s">
        <v>1137</v>
      </c>
      <c r="M229" s="4" t="str">
        <f t="shared" si="0"/>
        <v>Outstanding</v>
      </c>
      <c r="N229" s="13" t="s">
        <v>21</v>
      </c>
    </row>
    <row r="230" spans="1:14" ht="60" customHeight="1" x14ac:dyDescent="0.35">
      <c r="A230" s="11" t="s">
        <v>1138</v>
      </c>
      <c r="B230" s="1" t="s">
        <v>1139</v>
      </c>
      <c r="C230" s="2" t="s">
        <v>27</v>
      </c>
      <c r="D230" s="3" t="s">
        <v>818</v>
      </c>
      <c r="E230" s="4" t="s">
        <v>18</v>
      </c>
      <c r="F230" s="4" t="s">
        <v>19</v>
      </c>
      <c r="G230" s="4" t="s">
        <v>20</v>
      </c>
      <c r="H230" s="4" t="s">
        <v>21</v>
      </c>
      <c r="I230" s="5" t="s">
        <v>21</v>
      </c>
      <c r="J230" s="1" t="s">
        <v>1140</v>
      </c>
      <c r="K230" s="1" t="s">
        <v>1141</v>
      </c>
      <c r="L230" s="1" t="s">
        <v>1142</v>
      </c>
      <c r="M230" s="4" t="str">
        <f t="shared" si="0"/>
        <v>Outstanding</v>
      </c>
      <c r="N230" s="13" t="s">
        <v>21</v>
      </c>
    </row>
    <row r="231" spans="1:14" ht="60" customHeight="1" x14ac:dyDescent="0.35">
      <c r="A231" s="11" t="s">
        <v>1143</v>
      </c>
      <c r="B231" s="1" t="s">
        <v>1144</v>
      </c>
      <c r="C231" s="2" t="s">
        <v>27</v>
      </c>
      <c r="D231" s="3" t="s">
        <v>818</v>
      </c>
      <c r="E231" s="4" t="s">
        <v>18</v>
      </c>
      <c r="F231" s="4" t="s">
        <v>19</v>
      </c>
      <c r="G231" s="4" t="s">
        <v>20</v>
      </c>
      <c r="H231" s="4" t="s">
        <v>21</v>
      </c>
      <c r="I231" s="5" t="s">
        <v>21</v>
      </c>
      <c r="J231" s="1" t="s">
        <v>1145</v>
      </c>
      <c r="K231" s="1" t="s">
        <v>1146</v>
      </c>
      <c r="L231" s="1" t="s">
        <v>1147</v>
      </c>
      <c r="M231" s="4" t="str">
        <f t="shared" si="0"/>
        <v>Outstanding</v>
      </c>
      <c r="N231" s="13" t="s">
        <v>21</v>
      </c>
    </row>
    <row r="232" spans="1:14" ht="60" customHeight="1" x14ac:dyDescent="0.35">
      <c r="A232" s="11" t="s">
        <v>1148</v>
      </c>
      <c r="B232" s="1" t="s">
        <v>1149</v>
      </c>
      <c r="C232" s="2" t="s">
        <v>27</v>
      </c>
      <c r="D232" s="3" t="s">
        <v>818</v>
      </c>
      <c r="E232" s="4" t="s">
        <v>18</v>
      </c>
      <c r="F232" s="4" t="s">
        <v>19</v>
      </c>
      <c r="G232" s="4" t="s">
        <v>20</v>
      </c>
      <c r="H232" s="4" t="s">
        <v>21</v>
      </c>
      <c r="I232" s="5" t="s">
        <v>21</v>
      </c>
      <c r="J232" s="1" t="s">
        <v>1150</v>
      </c>
      <c r="K232" s="1" t="s">
        <v>1151</v>
      </c>
      <c r="L232" s="1" t="s">
        <v>1152</v>
      </c>
      <c r="M232" s="4" t="str">
        <f t="shared" si="0"/>
        <v>Outstanding</v>
      </c>
      <c r="N232" s="13" t="s">
        <v>21</v>
      </c>
    </row>
    <row r="233" spans="1:14" ht="60" customHeight="1" x14ac:dyDescent="0.35">
      <c r="A233" s="11" t="s">
        <v>1153</v>
      </c>
      <c r="B233" s="1" t="s">
        <v>1154</v>
      </c>
      <c r="C233" s="2" t="s">
        <v>27</v>
      </c>
      <c r="D233" s="3" t="s">
        <v>818</v>
      </c>
      <c r="E233" s="4" t="s">
        <v>18</v>
      </c>
      <c r="F233" s="4" t="s">
        <v>19</v>
      </c>
      <c r="G233" s="4" t="s">
        <v>20</v>
      </c>
      <c r="H233" s="4" t="s">
        <v>21</v>
      </c>
      <c r="I233" s="5" t="s">
        <v>21</v>
      </c>
      <c r="J233" s="1" t="s">
        <v>1155</v>
      </c>
      <c r="K233" s="1" t="s">
        <v>1156</v>
      </c>
      <c r="L233" s="1" t="s">
        <v>1157</v>
      </c>
      <c r="M233" s="4" t="str">
        <f t="shared" si="0"/>
        <v>Outstanding</v>
      </c>
      <c r="N233" s="13" t="s">
        <v>21</v>
      </c>
    </row>
    <row r="234" spans="1:14" ht="60" customHeight="1" x14ac:dyDescent="0.35">
      <c r="A234" s="11" t="s">
        <v>1158</v>
      </c>
      <c r="B234" s="1" t="s">
        <v>1159</v>
      </c>
      <c r="C234" s="2" t="s">
        <v>27</v>
      </c>
      <c r="D234" s="3" t="s">
        <v>818</v>
      </c>
      <c r="E234" s="4" t="s">
        <v>18</v>
      </c>
      <c r="F234" s="4" t="s">
        <v>19</v>
      </c>
      <c r="G234" s="4" t="s">
        <v>20</v>
      </c>
      <c r="H234" s="4" t="s">
        <v>21</v>
      </c>
      <c r="I234" s="5" t="s">
        <v>21</v>
      </c>
      <c r="J234" s="1" t="s">
        <v>1160</v>
      </c>
      <c r="K234" s="1" t="s">
        <v>1161</v>
      </c>
      <c r="L234" s="1" t="s">
        <v>1162</v>
      </c>
      <c r="M234" s="4" t="str">
        <f t="shared" si="0"/>
        <v>Outstanding</v>
      </c>
      <c r="N234" s="13" t="s">
        <v>21</v>
      </c>
    </row>
    <row r="235" spans="1:14" ht="60" customHeight="1" x14ac:dyDescent="0.35">
      <c r="A235" s="11" t="s">
        <v>1163</v>
      </c>
      <c r="B235" s="1" t="s">
        <v>1164</v>
      </c>
      <c r="C235" s="2" t="s">
        <v>27</v>
      </c>
      <c r="D235" s="3" t="s">
        <v>818</v>
      </c>
      <c r="E235" s="4" t="s">
        <v>18</v>
      </c>
      <c r="F235" s="4" t="s">
        <v>19</v>
      </c>
      <c r="G235" s="4" t="s">
        <v>20</v>
      </c>
      <c r="H235" s="4" t="s">
        <v>21</v>
      </c>
      <c r="I235" s="5" t="s">
        <v>21</v>
      </c>
      <c r="J235" s="1" t="s">
        <v>1165</v>
      </c>
      <c r="K235" s="1" t="s">
        <v>1166</v>
      </c>
      <c r="L235" s="1" t="s">
        <v>1167</v>
      </c>
      <c r="M235" s="4" t="str">
        <f t="shared" si="0"/>
        <v>Outstanding</v>
      </c>
      <c r="N235" s="13" t="s">
        <v>21</v>
      </c>
    </row>
    <row r="236" spans="1:14" ht="60" customHeight="1" x14ac:dyDescent="0.35">
      <c r="A236" s="11" t="s">
        <v>1168</v>
      </c>
      <c r="B236" s="1" t="s">
        <v>1169</v>
      </c>
      <c r="C236" s="2" t="s">
        <v>27</v>
      </c>
      <c r="D236" s="3" t="s">
        <v>818</v>
      </c>
      <c r="E236" s="4" t="s">
        <v>18</v>
      </c>
      <c r="F236" s="4" t="s">
        <v>19</v>
      </c>
      <c r="G236" s="4" t="s">
        <v>20</v>
      </c>
      <c r="H236" s="4" t="s">
        <v>21</v>
      </c>
      <c r="I236" s="5" t="s">
        <v>21</v>
      </c>
      <c r="J236" s="1" t="s">
        <v>1170</v>
      </c>
      <c r="K236" s="1" t="s">
        <v>1171</v>
      </c>
      <c r="L236" s="1" t="s">
        <v>1172</v>
      </c>
      <c r="M236" s="4" t="str">
        <f t="shared" si="0"/>
        <v>Outstanding</v>
      </c>
      <c r="N236" s="13" t="s">
        <v>21</v>
      </c>
    </row>
    <row r="237" spans="1:14" ht="60" customHeight="1" x14ac:dyDescent="0.35">
      <c r="A237" s="11" t="s">
        <v>1173</v>
      </c>
      <c r="B237" s="1" t="s">
        <v>1174</v>
      </c>
      <c r="C237" s="2" t="s">
        <v>27</v>
      </c>
      <c r="D237" s="3" t="s">
        <v>818</v>
      </c>
      <c r="E237" s="4" t="s">
        <v>18</v>
      </c>
      <c r="F237" s="4" t="s">
        <v>19</v>
      </c>
      <c r="G237" s="4" t="s">
        <v>20</v>
      </c>
      <c r="H237" s="4" t="s">
        <v>21</v>
      </c>
      <c r="I237" s="5" t="s">
        <v>21</v>
      </c>
      <c r="J237" s="1" t="s">
        <v>1175</v>
      </c>
      <c r="K237" s="1" t="s">
        <v>1176</v>
      </c>
      <c r="L237" s="1" t="s">
        <v>1177</v>
      </c>
      <c r="M237" s="4" t="str">
        <f t="shared" si="0"/>
        <v>Outstanding</v>
      </c>
      <c r="N237" s="13" t="s">
        <v>21</v>
      </c>
    </row>
    <row r="238" spans="1:14" ht="60" customHeight="1" x14ac:dyDescent="0.35">
      <c r="A238" s="11" t="s">
        <v>1178</v>
      </c>
      <c r="B238" s="1" t="s">
        <v>1179</v>
      </c>
      <c r="C238" s="2" t="s">
        <v>27</v>
      </c>
      <c r="D238" s="3" t="s">
        <v>818</v>
      </c>
      <c r="E238" s="4" t="s">
        <v>18</v>
      </c>
      <c r="F238" s="4" t="s">
        <v>19</v>
      </c>
      <c r="G238" s="4" t="s">
        <v>20</v>
      </c>
      <c r="H238" s="4" t="s">
        <v>21</v>
      </c>
      <c r="I238" s="5" t="s">
        <v>21</v>
      </c>
      <c r="J238" s="1" t="s">
        <v>1180</v>
      </c>
      <c r="K238" s="1" t="s">
        <v>1181</v>
      </c>
      <c r="L238" s="1" t="s">
        <v>1182</v>
      </c>
      <c r="M238" s="4" t="str">
        <f t="shared" si="0"/>
        <v>Outstanding</v>
      </c>
      <c r="N238" s="13" t="s">
        <v>21</v>
      </c>
    </row>
    <row r="239" spans="1:14" ht="60" customHeight="1" x14ac:dyDescent="0.35">
      <c r="A239" s="11" t="s">
        <v>1183</v>
      </c>
      <c r="B239" s="1" t="s">
        <v>1184</v>
      </c>
      <c r="C239" s="2" t="s">
        <v>27</v>
      </c>
      <c r="D239" s="3" t="s">
        <v>818</v>
      </c>
      <c r="E239" s="4" t="s">
        <v>18</v>
      </c>
      <c r="F239" s="4" t="s">
        <v>19</v>
      </c>
      <c r="G239" s="4" t="s">
        <v>20</v>
      </c>
      <c r="H239" s="4" t="s">
        <v>21</v>
      </c>
      <c r="I239" s="5" t="s">
        <v>21</v>
      </c>
      <c r="J239" s="1" t="s">
        <v>1185</v>
      </c>
      <c r="K239" s="1" t="s">
        <v>1186</v>
      </c>
      <c r="L239" s="1" t="s">
        <v>1187</v>
      </c>
      <c r="M239" s="4" t="str">
        <f t="shared" si="0"/>
        <v>Outstanding</v>
      </c>
      <c r="N239" s="13" t="s">
        <v>21</v>
      </c>
    </row>
    <row r="240" spans="1:14" ht="60" customHeight="1" x14ac:dyDescent="0.35">
      <c r="A240" s="11" t="s">
        <v>1188</v>
      </c>
      <c r="B240" s="1" t="s">
        <v>1189</v>
      </c>
      <c r="C240" s="2" t="s">
        <v>27</v>
      </c>
      <c r="D240" s="3" t="s">
        <v>818</v>
      </c>
      <c r="E240" s="4" t="s">
        <v>18</v>
      </c>
      <c r="F240" s="4" t="s">
        <v>19</v>
      </c>
      <c r="G240" s="4" t="s">
        <v>20</v>
      </c>
      <c r="H240" s="4" t="s">
        <v>21</v>
      </c>
      <c r="I240" s="5" t="s">
        <v>21</v>
      </c>
      <c r="J240" s="1" t="s">
        <v>1190</v>
      </c>
      <c r="K240" s="1" t="s">
        <v>1191</v>
      </c>
      <c r="L240" s="1" t="s">
        <v>1192</v>
      </c>
      <c r="M240" s="4" t="str">
        <f t="shared" si="0"/>
        <v>Outstanding</v>
      </c>
      <c r="N240" s="13" t="s">
        <v>21</v>
      </c>
    </row>
    <row r="241" spans="1:14" ht="60" customHeight="1" x14ac:dyDescent="0.35">
      <c r="A241" s="11" t="s">
        <v>1193</v>
      </c>
      <c r="B241" s="1" t="s">
        <v>1194</v>
      </c>
      <c r="C241" s="2" t="s">
        <v>27</v>
      </c>
      <c r="D241" s="3" t="s">
        <v>818</v>
      </c>
      <c r="E241" s="4" t="s">
        <v>18</v>
      </c>
      <c r="F241" s="4" t="s">
        <v>19</v>
      </c>
      <c r="G241" s="4" t="s">
        <v>20</v>
      </c>
      <c r="H241" s="4" t="s">
        <v>21</v>
      </c>
      <c r="I241" s="5" t="s">
        <v>21</v>
      </c>
      <c r="J241" s="1" t="s">
        <v>1195</v>
      </c>
      <c r="K241" s="1" t="s">
        <v>1196</v>
      </c>
      <c r="L241" s="1" t="s">
        <v>1197</v>
      </c>
      <c r="M241" s="4" t="str">
        <f t="shared" si="0"/>
        <v>Outstanding</v>
      </c>
      <c r="N241" s="13" t="s">
        <v>21</v>
      </c>
    </row>
    <row r="242" spans="1:14" ht="60" customHeight="1" x14ac:dyDescent="0.35">
      <c r="A242" s="11" t="s">
        <v>1198</v>
      </c>
      <c r="B242" s="1" t="s">
        <v>1199</v>
      </c>
      <c r="C242" s="2" t="s">
        <v>27</v>
      </c>
      <c r="D242" s="3" t="s">
        <v>818</v>
      </c>
      <c r="E242" s="4" t="s">
        <v>18</v>
      </c>
      <c r="F242" s="4" t="s">
        <v>19</v>
      </c>
      <c r="G242" s="4" t="s">
        <v>20</v>
      </c>
      <c r="H242" s="4" t="s">
        <v>21</v>
      </c>
      <c r="I242" s="5" t="s">
        <v>21</v>
      </c>
      <c r="J242" s="1" t="s">
        <v>1200</v>
      </c>
      <c r="K242" s="1" t="s">
        <v>1201</v>
      </c>
      <c r="L242" s="1" t="s">
        <v>1202</v>
      </c>
      <c r="M242" s="4" t="str">
        <f t="shared" si="0"/>
        <v>Outstanding</v>
      </c>
      <c r="N242" s="13" t="s">
        <v>21</v>
      </c>
    </row>
    <row r="243" spans="1:14" ht="60" customHeight="1" x14ac:dyDescent="0.35">
      <c r="A243" s="11" t="s">
        <v>1203</v>
      </c>
      <c r="B243" s="1" t="s">
        <v>1204</v>
      </c>
      <c r="C243" s="2" t="s">
        <v>27</v>
      </c>
      <c r="D243" s="3" t="s">
        <v>818</v>
      </c>
      <c r="E243" s="4" t="s">
        <v>18</v>
      </c>
      <c r="F243" s="4" t="s">
        <v>19</v>
      </c>
      <c r="G243" s="4" t="s">
        <v>20</v>
      </c>
      <c r="H243" s="4" t="s">
        <v>21</v>
      </c>
      <c r="I243" s="5" t="s">
        <v>21</v>
      </c>
      <c r="J243" s="1" t="s">
        <v>1205</v>
      </c>
      <c r="K243" s="1" t="s">
        <v>1206</v>
      </c>
      <c r="L243" s="1" t="s">
        <v>1207</v>
      </c>
      <c r="M243" s="4" t="str">
        <f t="shared" si="0"/>
        <v>Outstanding</v>
      </c>
      <c r="N243" s="13" t="s">
        <v>21</v>
      </c>
    </row>
    <row r="244" spans="1:14" ht="60" customHeight="1" x14ac:dyDescent="0.35">
      <c r="A244" s="11" t="s">
        <v>1208</v>
      </c>
      <c r="B244" s="1" t="s">
        <v>1209</v>
      </c>
      <c r="C244" s="2" t="s">
        <v>27</v>
      </c>
      <c r="D244" s="3" t="s">
        <v>818</v>
      </c>
      <c r="E244" s="4" t="s">
        <v>18</v>
      </c>
      <c r="F244" s="4" t="s">
        <v>19</v>
      </c>
      <c r="G244" s="4" t="s">
        <v>20</v>
      </c>
      <c r="H244" s="4" t="s">
        <v>21</v>
      </c>
      <c r="I244" s="5" t="s">
        <v>21</v>
      </c>
      <c r="J244" s="1" t="s">
        <v>1210</v>
      </c>
      <c r="K244" s="1" t="s">
        <v>1211</v>
      </c>
      <c r="L244" s="1" t="s">
        <v>1212</v>
      </c>
      <c r="M244" s="4" t="str">
        <f t="shared" si="0"/>
        <v>Outstanding</v>
      </c>
      <c r="N244" s="13" t="s">
        <v>21</v>
      </c>
    </row>
    <row r="245" spans="1:14" ht="60" customHeight="1" x14ac:dyDescent="0.35">
      <c r="A245" s="11" t="s">
        <v>1213</v>
      </c>
      <c r="B245" s="1" t="s">
        <v>1214</v>
      </c>
      <c r="C245" s="2" t="s">
        <v>27</v>
      </c>
      <c r="D245" s="3" t="s">
        <v>818</v>
      </c>
      <c r="E245" s="4" t="s">
        <v>18</v>
      </c>
      <c r="F245" s="4" t="s">
        <v>19</v>
      </c>
      <c r="G245" s="4" t="s">
        <v>20</v>
      </c>
      <c r="H245" s="4" t="s">
        <v>21</v>
      </c>
      <c r="I245" s="5" t="s">
        <v>21</v>
      </c>
      <c r="J245" s="1" t="s">
        <v>1215</v>
      </c>
      <c r="K245" s="1" t="s">
        <v>1216</v>
      </c>
      <c r="L245" s="1" t="s">
        <v>1217</v>
      </c>
      <c r="M245" s="4" t="str">
        <f t="shared" si="0"/>
        <v>Outstanding</v>
      </c>
      <c r="N245" s="13" t="s">
        <v>21</v>
      </c>
    </row>
    <row r="246" spans="1:14" ht="60" customHeight="1" x14ac:dyDescent="0.35">
      <c r="A246" s="11" t="s">
        <v>1218</v>
      </c>
      <c r="B246" s="1" t="s">
        <v>1219</v>
      </c>
      <c r="C246" s="2" t="s">
        <v>27</v>
      </c>
      <c r="D246" s="3" t="s">
        <v>818</v>
      </c>
      <c r="E246" s="4" t="s">
        <v>18</v>
      </c>
      <c r="F246" s="4" t="s">
        <v>19</v>
      </c>
      <c r="G246" s="4" t="s">
        <v>20</v>
      </c>
      <c r="H246" s="4" t="s">
        <v>21</v>
      </c>
      <c r="I246" s="5" t="s">
        <v>21</v>
      </c>
      <c r="J246" s="1" t="s">
        <v>1215</v>
      </c>
      <c r="K246" s="1" t="s">
        <v>1220</v>
      </c>
      <c r="L246" s="1" t="s">
        <v>1221</v>
      </c>
      <c r="M246" s="4" t="str">
        <f t="shared" si="0"/>
        <v>Outstanding</v>
      </c>
      <c r="N246" s="13" t="s">
        <v>21</v>
      </c>
    </row>
    <row r="247" spans="1:14" ht="60" customHeight="1" x14ac:dyDescent="0.35">
      <c r="A247" s="11" t="s">
        <v>1222</v>
      </c>
      <c r="B247" s="1" t="s">
        <v>1223</v>
      </c>
      <c r="C247" s="2" t="s">
        <v>27</v>
      </c>
      <c r="D247" s="3" t="s">
        <v>818</v>
      </c>
      <c r="E247" s="4" t="s">
        <v>18</v>
      </c>
      <c r="F247" s="4" t="s">
        <v>19</v>
      </c>
      <c r="G247" s="4" t="s">
        <v>20</v>
      </c>
      <c r="H247" s="4" t="s">
        <v>21</v>
      </c>
      <c r="I247" s="5" t="s">
        <v>21</v>
      </c>
      <c r="J247" s="1" t="s">
        <v>1224</v>
      </c>
      <c r="K247" s="1" t="s">
        <v>1225</v>
      </c>
      <c r="L247" s="1" t="s">
        <v>1226</v>
      </c>
      <c r="M247" s="4" t="str">
        <f t="shared" si="0"/>
        <v>Outstanding</v>
      </c>
      <c r="N247" s="13" t="s">
        <v>21</v>
      </c>
    </row>
    <row r="248" spans="1:14" ht="60" customHeight="1" x14ac:dyDescent="0.35">
      <c r="A248" s="11" t="s">
        <v>1227</v>
      </c>
      <c r="B248" s="1" t="s">
        <v>1228</v>
      </c>
      <c r="C248" s="2" t="s">
        <v>27</v>
      </c>
      <c r="D248" s="3" t="s">
        <v>818</v>
      </c>
      <c r="E248" s="4" t="s">
        <v>18</v>
      </c>
      <c r="F248" s="4" t="s">
        <v>19</v>
      </c>
      <c r="G248" s="4" t="s">
        <v>20</v>
      </c>
      <c r="H248" s="4" t="s">
        <v>21</v>
      </c>
      <c r="I248" s="5" t="s">
        <v>21</v>
      </c>
      <c r="J248" s="1" t="s">
        <v>1229</v>
      </c>
      <c r="K248" s="1" t="s">
        <v>1230</v>
      </c>
      <c r="L248" s="1" t="s">
        <v>1231</v>
      </c>
      <c r="M248" s="4" t="str">
        <f t="shared" si="0"/>
        <v>Outstanding</v>
      </c>
      <c r="N248" s="13" t="s">
        <v>21</v>
      </c>
    </row>
    <row r="249" spans="1:14" ht="60" customHeight="1" x14ac:dyDescent="0.35">
      <c r="A249" s="11" t="s">
        <v>1232</v>
      </c>
      <c r="B249" s="1" t="s">
        <v>1233</v>
      </c>
      <c r="C249" s="2" t="s">
        <v>27</v>
      </c>
      <c r="D249" s="3" t="s">
        <v>818</v>
      </c>
      <c r="E249" s="4" t="s">
        <v>18</v>
      </c>
      <c r="F249" s="4" t="s">
        <v>19</v>
      </c>
      <c r="G249" s="4" t="s">
        <v>20</v>
      </c>
      <c r="H249" s="4" t="s">
        <v>21</v>
      </c>
      <c r="I249" s="5" t="s">
        <v>21</v>
      </c>
      <c r="J249" s="1" t="s">
        <v>1234</v>
      </c>
      <c r="K249" s="1" t="s">
        <v>1230</v>
      </c>
      <c r="L249" s="1" t="s">
        <v>1235</v>
      </c>
      <c r="M249" s="4" t="str">
        <f t="shared" si="0"/>
        <v>Outstanding</v>
      </c>
      <c r="N249" s="13" t="s">
        <v>21</v>
      </c>
    </row>
    <row r="250" spans="1:14" ht="60" customHeight="1" x14ac:dyDescent="0.35">
      <c r="A250" s="11" t="s">
        <v>1236</v>
      </c>
      <c r="B250" s="1" t="s">
        <v>1237</v>
      </c>
      <c r="C250" s="2" t="s">
        <v>27</v>
      </c>
      <c r="D250" s="3" t="s">
        <v>818</v>
      </c>
      <c r="E250" s="4" t="s">
        <v>18</v>
      </c>
      <c r="F250" s="4" t="s">
        <v>19</v>
      </c>
      <c r="G250" s="4" t="s">
        <v>20</v>
      </c>
      <c r="H250" s="4" t="s">
        <v>21</v>
      </c>
      <c r="I250" s="5" t="s">
        <v>21</v>
      </c>
      <c r="J250" s="1" t="s">
        <v>1238</v>
      </c>
      <c r="K250" s="1" t="s">
        <v>1230</v>
      </c>
      <c r="L250" s="1" t="s">
        <v>1239</v>
      </c>
      <c r="M250" s="4" t="str">
        <f t="shared" si="0"/>
        <v>Outstanding</v>
      </c>
      <c r="N250" s="13" t="s">
        <v>21</v>
      </c>
    </row>
    <row r="251" spans="1:14" ht="60" customHeight="1" x14ac:dyDescent="0.35">
      <c r="A251" s="11" t="s">
        <v>1240</v>
      </c>
      <c r="B251" s="1" t="s">
        <v>1241</v>
      </c>
      <c r="C251" s="2" t="s">
        <v>27</v>
      </c>
      <c r="D251" s="3" t="s">
        <v>818</v>
      </c>
      <c r="E251" s="4" t="s">
        <v>18</v>
      </c>
      <c r="F251" s="4" t="s">
        <v>19</v>
      </c>
      <c r="G251" s="4" t="s">
        <v>20</v>
      </c>
      <c r="H251" s="4" t="s">
        <v>21</v>
      </c>
      <c r="I251" s="5" t="s">
        <v>21</v>
      </c>
      <c r="J251" s="1" t="s">
        <v>1242</v>
      </c>
      <c r="K251" s="1" t="s">
        <v>1243</v>
      </c>
      <c r="L251" s="1" t="s">
        <v>1244</v>
      </c>
      <c r="M251" s="4" t="str">
        <f t="shared" si="0"/>
        <v>Outstanding</v>
      </c>
      <c r="N251" s="13" t="s">
        <v>21</v>
      </c>
    </row>
    <row r="252" spans="1:14" ht="60" customHeight="1" x14ac:dyDescent="0.35">
      <c r="A252" s="11" t="s">
        <v>1245</v>
      </c>
      <c r="B252" s="1" t="s">
        <v>1246</v>
      </c>
      <c r="C252" s="2" t="s">
        <v>27</v>
      </c>
      <c r="D252" s="3" t="s">
        <v>818</v>
      </c>
      <c r="E252" s="4" t="s">
        <v>18</v>
      </c>
      <c r="F252" s="4" t="s">
        <v>19</v>
      </c>
      <c r="G252" s="4" t="s">
        <v>20</v>
      </c>
      <c r="H252" s="4" t="s">
        <v>21</v>
      </c>
      <c r="I252" s="5" t="s">
        <v>21</v>
      </c>
      <c r="J252" s="1" t="s">
        <v>1247</v>
      </c>
      <c r="K252" s="1" t="s">
        <v>1248</v>
      </c>
      <c r="L252" s="1" t="s">
        <v>1249</v>
      </c>
      <c r="M252" s="4" t="str">
        <f t="shared" si="0"/>
        <v>Outstanding</v>
      </c>
      <c r="N252" s="13" t="s">
        <v>21</v>
      </c>
    </row>
    <row r="253" spans="1:14" ht="60" customHeight="1" x14ac:dyDescent="0.35">
      <c r="A253" s="11" t="s">
        <v>1250</v>
      </c>
      <c r="B253" s="1" t="s">
        <v>1251</v>
      </c>
      <c r="C253" s="2" t="s">
        <v>27</v>
      </c>
      <c r="D253" s="3" t="s">
        <v>818</v>
      </c>
      <c r="E253" s="4" t="s">
        <v>18</v>
      </c>
      <c r="F253" s="4" t="s">
        <v>19</v>
      </c>
      <c r="G253" s="4" t="s">
        <v>20</v>
      </c>
      <c r="H253" s="4" t="s">
        <v>21</v>
      </c>
      <c r="I253" s="5" t="s">
        <v>21</v>
      </c>
      <c r="J253" s="1" t="s">
        <v>1252</v>
      </c>
      <c r="K253" s="1" t="s">
        <v>1253</v>
      </c>
      <c r="L253" s="1" t="s">
        <v>1254</v>
      </c>
      <c r="M253" s="4" t="str">
        <f t="shared" si="0"/>
        <v>Outstanding</v>
      </c>
      <c r="N253" s="13" t="s">
        <v>21</v>
      </c>
    </row>
    <row r="254" spans="1:14" ht="60" customHeight="1" x14ac:dyDescent="0.35">
      <c r="A254" s="11" t="s">
        <v>1255</v>
      </c>
      <c r="B254" s="1" t="s">
        <v>1256</v>
      </c>
      <c r="C254" s="2" t="s">
        <v>27</v>
      </c>
      <c r="D254" s="3" t="s">
        <v>818</v>
      </c>
      <c r="E254" s="4" t="s">
        <v>18</v>
      </c>
      <c r="F254" s="4" t="s">
        <v>19</v>
      </c>
      <c r="G254" s="4" t="s">
        <v>20</v>
      </c>
      <c r="H254" s="4" t="s">
        <v>21</v>
      </c>
      <c r="I254" s="5" t="s">
        <v>21</v>
      </c>
      <c r="J254" s="1" t="s">
        <v>1257</v>
      </c>
      <c r="K254" s="1" t="s">
        <v>1253</v>
      </c>
      <c r="L254" s="1" t="s">
        <v>1258</v>
      </c>
      <c r="M254" s="4" t="str">
        <f t="shared" si="0"/>
        <v>Outstanding</v>
      </c>
      <c r="N254" s="13" t="s">
        <v>21</v>
      </c>
    </row>
    <row r="255" spans="1:14" ht="60" customHeight="1" x14ac:dyDescent="0.35">
      <c r="A255" s="11" t="s">
        <v>1259</v>
      </c>
      <c r="B255" s="1" t="s">
        <v>1260</v>
      </c>
      <c r="C255" s="2" t="s">
        <v>27</v>
      </c>
      <c r="D255" s="3" t="s">
        <v>818</v>
      </c>
      <c r="E255" s="4" t="s">
        <v>18</v>
      </c>
      <c r="F255" s="4" t="s">
        <v>19</v>
      </c>
      <c r="G255" s="4" t="s">
        <v>20</v>
      </c>
      <c r="H255" s="4" t="s">
        <v>21</v>
      </c>
      <c r="I255" s="5" t="s">
        <v>21</v>
      </c>
      <c r="J255" s="1" t="s">
        <v>1261</v>
      </c>
      <c r="K255" s="1" t="s">
        <v>1262</v>
      </c>
      <c r="L255" s="1" t="s">
        <v>1263</v>
      </c>
      <c r="M255" s="4" t="str">
        <f t="shared" si="0"/>
        <v>Outstanding</v>
      </c>
      <c r="N255" s="13" t="s">
        <v>21</v>
      </c>
    </row>
    <row r="256" spans="1:14" ht="60" customHeight="1" x14ac:dyDescent="0.35">
      <c r="A256" s="11" t="s">
        <v>1264</v>
      </c>
      <c r="B256" s="1" t="s">
        <v>1265</v>
      </c>
      <c r="C256" s="2" t="s">
        <v>27</v>
      </c>
      <c r="D256" s="3" t="s">
        <v>818</v>
      </c>
      <c r="E256" s="4" t="s">
        <v>18</v>
      </c>
      <c r="F256" s="4" t="s">
        <v>19</v>
      </c>
      <c r="G256" s="4" t="s">
        <v>20</v>
      </c>
      <c r="H256" s="4" t="s">
        <v>21</v>
      </c>
      <c r="I256" s="5" t="s">
        <v>21</v>
      </c>
      <c r="J256" s="1" t="s">
        <v>1266</v>
      </c>
      <c r="K256" s="1" t="s">
        <v>1267</v>
      </c>
      <c r="L256" s="1" t="s">
        <v>1268</v>
      </c>
      <c r="M256" s="4" t="str">
        <f t="shared" si="0"/>
        <v>Outstanding</v>
      </c>
      <c r="N256" s="13" t="s">
        <v>21</v>
      </c>
    </row>
    <row r="257" spans="1:14" ht="60" customHeight="1" x14ac:dyDescent="0.35">
      <c r="A257" s="11" t="s">
        <v>1269</v>
      </c>
      <c r="B257" s="1" t="s">
        <v>1270</v>
      </c>
      <c r="C257" s="2" t="s">
        <v>27</v>
      </c>
      <c r="D257" s="3" t="s">
        <v>818</v>
      </c>
      <c r="E257" s="4" t="s">
        <v>18</v>
      </c>
      <c r="F257" s="4" t="s">
        <v>19</v>
      </c>
      <c r="G257" s="4" t="s">
        <v>20</v>
      </c>
      <c r="H257" s="4" t="s">
        <v>21</v>
      </c>
      <c r="I257" s="5" t="s">
        <v>21</v>
      </c>
      <c r="J257" s="1" t="s">
        <v>1271</v>
      </c>
      <c r="K257" s="1" t="s">
        <v>1272</v>
      </c>
      <c r="L257" s="1" t="s">
        <v>1273</v>
      </c>
      <c r="M257" s="4" t="str">
        <f t="shared" ref="M257:M492" si="1">IF(OR(H257="Implemented",H257="Compensated"),"Resolved",IF(OR(H257="Risk Accepted",H257="N/A"),"Excluded",IF(H257="Testing","Testing","Outstanding")))</f>
        <v>Outstanding</v>
      </c>
      <c r="N257" s="13" t="s">
        <v>21</v>
      </c>
    </row>
    <row r="258" spans="1:14" ht="60" customHeight="1" x14ac:dyDescent="0.35">
      <c r="A258" s="11" t="s">
        <v>1274</v>
      </c>
      <c r="B258" s="1" t="s">
        <v>1275</v>
      </c>
      <c r="C258" s="2" t="s">
        <v>27</v>
      </c>
      <c r="D258" s="3" t="s">
        <v>818</v>
      </c>
      <c r="E258" s="4" t="s">
        <v>18</v>
      </c>
      <c r="F258" s="4" t="s">
        <v>19</v>
      </c>
      <c r="G258" s="4" t="s">
        <v>20</v>
      </c>
      <c r="H258" s="4" t="s">
        <v>21</v>
      </c>
      <c r="I258" s="5" t="s">
        <v>21</v>
      </c>
      <c r="J258" s="1" t="s">
        <v>1276</v>
      </c>
      <c r="K258" s="1" t="s">
        <v>1277</v>
      </c>
      <c r="L258" s="1" t="s">
        <v>1278</v>
      </c>
      <c r="M258" s="4" t="str">
        <f t="shared" si="1"/>
        <v>Outstanding</v>
      </c>
      <c r="N258" s="13" t="s">
        <v>21</v>
      </c>
    </row>
    <row r="259" spans="1:14" ht="60" customHeight="1" x14ac:dyDescent="0.35">
      <c r="A259" s="11" t="s">
        <v>1279</v>
      </c>
      <c r="B259" s="1" t="s">
        <v>1280</v>
      </c>
      <c r="C259" s="2" t="s">
        <v>27</v>
      </c>
      <c r="D259" s="3" t="s">
        <v>818</v>
      </c>
      <c r="E259" s="4" t="s">
        <v>18</v>
      </c>
      <c r="F259" s="4" t="s">
        <v>19</v>
      </c>
      <c r="G259" s="4" t="s">
        <v>20</v>
      </c>
      <c r="H259" s="4" t="s">
        <v>21</v>
      </c>
      <c r="I259" s="5" t="s">
        <v>21</v>
      </c>
      <c r="J259" s="1" t="s">
        <v>1281</v>
      </c>
      <c r="K259" s="1" t="s">
        <v>1277</v>
      </c>
      <c r="L259" s="1" t="s">
        <v>1282</v>
      </c>
      <c r="M259" s="4" t="str">
        <f t="shared" si="1"/>
        <v>Outstanding</v>
      </c>
      <c r="N259" s="13" t="s">
        <v>21</v>
      </c>
    </row>
    <row r="260" spans="1:14" ht="60" customHeight="1" x14ac:dyDescent="0.35">
      <c r="A260" s="11" t="s">
        <v>1283</v>
      </c>
      <c r="B260" s="1" t="s">
        <v>1284</v>
      </c>
      <c r="C260" s="2" t="s">
        <v>27</v>
      </c>
      <c r="D260" s="3" t="s">
        <v>818</v>
      </c>
      <c r="E260" s="4" t="s">
        <v>18</v>
      </c>
      <c r="F260" s="4" t="s">
        <v>19</v>
      </c>
      <c r="G260" s="4" t="s">
        <v>20</v>
      </c>
      <c r="H260" s="4" t="s">
        <v>21</v>
      </c>
      <c r="I260" s="5" t="s">
        <v>21</v>
      </c>
      <c r="J260" s="1" t="s">
        <v>1285</v>
      </c>
      <c r="K260" s="1" t="s">
        <v>1286</v>
      </c>
      <c r="L260" s="1" t="s">
        <v>1287</v>
      </c>
      <c r="M260" s="4" t="str">
        <f t="shared" si="1"/>
        <v>Outstanding</v>
      </c>
      <c r="N260" s="13" t="s">
        <v>21</v>
      </c>
    </row>
    <row r="261" spans="1:14" ht="60" customHeight="1" x14ac:dyDescent="0.35">
      <c r="A261" s="11" t="s">
        <v>1288</v>
      </c>
      <c r="B261" s="1" t="s">
        <v>1289</v>
      </c>
      <c r="C261" s="2" t="s">
        <v>27</v>
      </c>
      <c r="D261" s="3" t="s">
        <v>818</v>
      </c>
      <c r="E261" s="4" t="s">
        <v>18</v>
      </c>
      <c r="F261" s="4" t="s">
        <v>19</v>
      </c>
      <c r="G261" s="4" t="s">
        <v>20</v>
      </c>
      <c r="H261" s="4" t="s">
        <v>21</v>
      </c>
      <c r="I261" s="5" t="s">
        <v>21</v>
      </c>
      <c r="J261" s="1" t="s">
        <v>1290</v>
      </c>
      <c r="K261" s="1" t="s">
        <v>1291</v>
      </c>
      <c r="L261" s="1" t="s">
        <v>1292</v>
      </c>
      <c r="M261" s="4" t="str">
        <f t="shared" si="1"/>
        <v>Outstanding</v>
      </c>
      <c r="N261" s="13" t="s">
        <v>21</v>
      </c>
    </row>
    <row r="262" spans="1:14" ht="60" customHeight="1" x14ac:dyDescent="0.35">
      <c r="A262" s="11" t="s">
        <v>1293</v>
      </c>
      <c r="B262" s="1" t="s">
        <v>1294</v>
      </c>
      <c r="C262" s="2" t="s">
        <v>27</v>
      </c>
      <c r="D262" s="3" t="s">
        <v>818</v>
      </c>
      <c r="E262" s="4" t="s">
        <v>18</v>
      </c>
      <c r="F262" s="4" t="s">
        <v>19</v>
      </c>
      <c r="G262" s="4" t="s">
        <v>20</v>
      </c>
      <c r="H262" s="4" t="s">
        <v>21</v>
      </c>
      <c r="I262" s="5" t="s">
        <v>21</v>
      </c>
      <c r="J262" s="1" t="s">
        <v>1295</v>
      </c>
      <c r="K262" s="1" t="s">
        <v>1296</v>
      </c>
      <c r="L262" s="1" t="s">
        <v>1297</v>
      </c>
      <c r="M262" s="4" t="str">
        <f t="shared" si="1"/>
        <v>Outstanding</v>
      </c>
      <c r="N262" s="13" t="s">
        <v>21</v>
      </c>
    </row>
    <row r="263" spans="1:14" ht="60" customHeight="1" x14ac:dyDescent="0.35">
      <c r="A263" s="11" t="s">
        <v>1298</v>
      </c>
      <c r="B263" s="1" t="s">
        <v>1299</v>
      </c>
      <c r="C263" s="2" t="s">
        <v>27</v>
      </c>
      <c r="D263" s="3" t="s">
        <v>818</v>
      </c>
      <c r="E263" s="4" t="s">
        <v>18</v>
      </c>
      <c r="F263" s="4" t="s">
        <v>19</v>
      </c>
      <c r="G263" s="4" t="s">
        <v>20</v>
      </c>
      <c r="H263" s="4" t="s">
        <v>21</v>
      </c>
      <c r="I263" s="5" t="s">
        <v>21</v>
      </c>
      <c r="J263" s="1" t="s">
        <v>917</v>
      </c>
      <c r="K263" s="1" t="s">
        <v>1300</v>
      </c>
      <c r="L263" s="1" t="s">
        <v>1301</v>
      </c>
      <c r="M263" s="4" t="str">
        <f t="shared" si="1"/>
        <v>Outstanding</v>
      </c>
      <c r="N263" s="13" t="s">
        <v>21</v>
      </c>
    </row>
    <row r="264" spans="1:14" ht="60" customHeight="1" x14ac:dyDescent="0.35">
      <c r="A264" s="11" t="s">
        <v>1302</v>
      </c>
      <c r="B264" s="1" t="s">
        <v>1303</v>
      </c>
      <c r="C264" s="2" t="s">
        <v>27</v>
      </c>
      <c r="D264" s="3" t="s">
        <v>818</v>
      </c>
      <c r="E264" s="4" t="s">
        <v>18</v>
      </c>
      <c r="F264" s="4" t="s">
        <v>19</v>
      </c>
      <c r="G264" s="4" t="s">
        <v>20</v>
      </c>
      <c r="H264" s="4" t="s">
        <v>21</v>
      </c>
      <c r="I264" s="5" t="s">
        <v>21</v>
      </c>
      <c r="J264" s="1" t="s">
        <v>1290</v>
      </c>
      <c r="K264" s="1" t="s">
        <v>1304</v>
      </c>
      <c r="L264" s="1" t="s">
        <v>1305</v>
      </c>
      <c r="M264" s="4" t="str">
        <f t="shared" si="1"/>
        <v>Outstanding</v>
      </c>
      <c r="N264" s="13" t="s">
        <v>21</v>
      </c>
    </row>
    <row r="265" spans="1:14" ht="60" customHeight="1" x14ac:dyDescent="0.35">
      <c r="A265" s="11" t="s">
        <v>1306</v>
      </c>
      <c r="B265" s="1" t="s">
        <v>1307</v>
      </c>
      <c r="C265" s="2" t="s">
        <v>27</v>
      </c>
      <c r="D265" s="3" t="s">
        <v>818</v>
      </c>
      <c r="E265" s="4" t="s">
        <v>18</v>
      </c>
      <c r="F265" s="4" t="s">
        <v>19</v>
      </c>
      <c r="G265" s="4" t="s">
        <v>20</v>
      </c>
      <c r="H265" s="4" t="s">
        <v>21</v>
      </c>
      <c r="I265" s="5" t="s">
        <v>21</v>
      </c>
      <c r="J265" s="1" t="s">
        <v>1308</v>
      </c>
      <c r="K265" s="1" t="s">
        <v>1309</v>
      </c>
      <c r="L265" s="1" t="s">
        <v>1310</v>
      </c>
      <c r="M265" s="4" t="str">
        <f t="shared" si="1"/>
        <v>Outstanding</v>
      </c>
      <c r="N265" s="13" t="s">
        <v>21</v>
      </c>
    </row>
    <row r="266" spans="1:14" ht="60" customHeight="1" x14ac:dyDescent="0.35">
      <c r="A266" s="11" t="s">
        <v>1311</v>
      </c>
      <c r="B266" s="1" t="s">
        <v>1312</v>
      </c>
      <c r="C266" s="2" t="s">
        <v>27</v>
      </c>
      <c r="D266" s="3" t="s">
        <v>818</v>
      </c>
      <c r="E266" s="4" t="s">
        <v>18</v>
      </c>
      <c r="F266" s="4" t="s">
        <v>19</v>
      </c>
      <c r="G266" s="4" t="s">
        <v>20</v>
      </c>
      <c r="H266" s="4" t="s">
        <v>21</v>
      </c>
      <c r="I266" s="5" t="s">
        <v>21</v>
      </c>
      <c r="J266" s="1" t="s">
        <v>1295</v>
      </c>
      <c r="K266" s="1" t="s">
        <v>1313</v>
      </c>
      <c r="L266" s="1" t="s">
        <v>1314</v>
      </c>
      <c r="M266" s="4" t="str">
        <f t="shared" si="1"/>
        <v>Outstanding</v>
      </c>
      <c r="N266" s="13" t="s">
        <v>21</v>
      </c>
    </row>
    <row r="267" spans="1:14" ht="60" customHeight="1" x14ac:dyDescent="0.35">
      <c r="A267" s="11" t="s">
        <v>1315</v>
      </c>
      <c r="B267" s="1" t="s">
        <v>1316</v>
      </c>
      <c r="C267" s="2" t="s">
        <v>27</v>
      </c>
      <c r="D267" s="3" t="s">
        <v>818</v>
      </c>
      <c r="E267" s="4" t="s">
        <v>18</v>
      </c>
      <c r="F267" s="4" t="s">
        <v>19</v>
      </c>
      <c r="G267" s="4" t="s">
        <v>20</v>
      </c>
      <c r="H267" s="4" t="s">
        <v>21</v>
      </c>
      <c r="I267" s="5" t="s">
        <v>21</v>
      </c>
      <c r="J267" s="1" t="s">
        <v>1317</v>
      </c>
      <c r="K267" s="1" t="s">
        <v>1318</v>
      </c>
      <c r="L267" s="1" t="s">
        <v>1319</v>
      </c>
      <c r="M267" s="4" t="str">
        <f t="shared" si="1"/>
        <v>Outstanding</v>
      </c>
      <c r="N267" s="13" t="s">
        <v>21</v>
      </c>
    </row>
    <row r="268" spans="1:14" ht="60" customHeight="1" x14ac:dyDescent="0.35">
      <c r="A268" s="11" t="s">
        <v>1320</v>
      </c>
      <c r="B268" s="1" t="s">
        <v>1321</v>
      </c>
      <c r="C268" s="2" t="s">
        <v>27</v>
      </c>
      <c r="D268" s="3" t="s">
        <v>818</v>
      </c>
      <c r="E268" s="4" t="s">
        <v>18</v>
      </c>
      <c r="F268" s="4" t="s">
        <v>19</v>
      </c>
      <c r="G268" s="4" t="s">
        <v>20</v>
      </c>
      <c r="H268" s="4" t="s">
        <v>21</v>
      </c>
      <c r="I268" s="5" t="s">
        <v>21</v>
      </c>
      <c r="J268" s="1" t="s">
        <v>1322</v>
      </c>
      <c r="K268" s="1" t="s">
        <v>1323</v>
      </c>
      <c r="L268" s="1" t="s">
        <v>1324</v>
      </c>
      <c r="M268" s="4" t="str">
        <f t="shared" si="1"/>
        <v>Outstanding</v>
      </c>
      <c r="N268" s="13" t="s">
        <v>21</v>
      </c>
    </row>
    <row r="269" spans="1:14" ht="60" customHeight="1" x14ac:dyDescent="0.35">
      <c r="A269" s="11" t="s">
        <v>1325</v>
      </c>
      <c r="B269" s="1" t="s">
        <v>930</v>
      </c>
      <c r="C269" s="2" t="s">
        <v>27</v>
      </c>
      <c r="D269" s="3" t="s">
        <v>818</v>
      </c>
      <c r="E269" s="4" t="s">
        <v>18</v>
      </c>
      <c r="F269" s="4" t="s">
        <v>19</v>
      </c>
      <c r="G269" s="4" t="s">
        <v>20</v>
      </c>
      <c r="H269" s="4" t="s">
        <v>21</v>
      </c>
      <c r="I269" s="5" t="s">
        <v>21</v>
      </c>
      <c r="J269" s="1" t="s">
        <v>1326</v>
      </c>
      <c r="K269" s="1" t="s">
        <v>1327</v>
      </c>
      <c r="L269" s="1" t="s">
        <v>1328</v>
      </c>
      <c r="M269" s="4" t="str">
        <f t="shared" si="1"/>
        <v>Outstanding</v>
      </c>
      <c r="N269" s="13" t="s">
        <v>21</v>
      </c>
    </row>
    <row r="270" spans="1:14" ht="60" customHeight="1" x14ac:dyDescent="0.35">
      <c r="A270" s="11" t="s">
        <v>1329</v>
      </c>
      <c r="B270" s="1" t="s">
        <v>1330</v>
      </c>
      <c r="C270" s="2" t="s">
        <v>27</v>
      </c>
      <c r="D270" s="3" t="s">
        <v>818</v>
      </c>
      <c r="E270" s="4" t="s">
        <v>18</v>
      </c>
      <c r="F270" s="4" t="s">
        <v>19</v>
      </c>
      <c r="G270" s="4" t="s">
        <v>20</v>
      </c>
      <c r="H270" s="4" t="s">
        <v>21</v>
      </c>
      <c r="I270" s="5" t="s">
        <v>21</v>
      </c>
      <c r="J270" s="1" t="s">
        <v>1331</v>
      </c>
      <c r="K270" s="1" t="s">
        <v>952</v>
      </c>
      <c r="L270" s="1" t="s">
        <v>1332</v>
      </c>
      <c r="M270" s="4" t="str">
        <f t="shared" si="1"/>
        <v>Outstanding</v>
      </c>
      <c r="N270" s="13" t="s">
        <v>21</v>
      </c>
    </row>
    <row r="271" spans="1:14" ht="60" customHeight="1" x14ac:dyDescent="0.35">
      <c r="A271" s="11" t="s">
        <v>1333</v>
      </c>
      <c r="B271" s="1" t="s">
        <v>1334</v>
      </c>
      <c r="C271" s="2" t="s">
        <v>27</v>
      </c>
      <c r="D271" s="3" t="s">
        <v>818</v>
      </c>
      <c r="E271" s="4" t="s">
        <v>18</v>
      </c>
      <c r="F271" s="4" t="s">
        <v>19</v>
      </c>
      <c r="G271" s="4" t="s">
        <v>20</v>
      </c>
      <c r="H271" s="4" t="s">
        <v>21</v>
      </c>
      <c r="I271" s="5" t="s">
        <v>21</v>
      </c>
      <c r="J271" s="1" t="s">
        <v>1335</v>
      </c>
      <c r="K271" s="1" t="s">
        <v>1336</v>
      </c>
      <c r="L271" s="1" t="s">
        <v>1337</v>
      </c>
      <c r="M271" s="4" t="str">
        <f t="shared" si="1"/>
        <v>Outstanding</v>
      </c>
      <c r="N271" s="13" t="s">
        <v>21</v>
      </c>
    </row>
    <row r="272" spans="1:14" ht="60" customHeight="1" x14ac:dyDescent="0.35">
      <c r="A272" s="11" t="s">
        <v>1338</v>
      </c>
      <c r="B272" s="1" t="s">
        <v>1339</v>
      </c>
      <c r="C272" s="2" t="s">
        <v>27</v>
      </c>
      <c r="D272" s="3" t="s">
        <v>818</v>
      </c>
      <c r="E272" s="4" t="s">
        <v>18</v>
      </c>
      <c r="F272" s="4" t="s">
        <v>19</v>
      </c>
      <c r="G272" s="4" t="s">
        <v>20</v>
      </c>
      <c r="H272" s="4" t="s">
        <v>21</v>
      </c>
      <c r="I272" s="5" t="s">
        <v>21</v>
      </c>
      <c r="J272" s="1" t="s">
        <v>1340</v>
      </c>
      <c r="K272" s="1" t="s">
        <v>1341</v>
      </c>
      <c r="L272" s="1" t="s">
        <v>1342</v>
      </c>
      <c r="M272" s="4" t="str">
        <f t="shared" si="1"/>
        <v>Outstanding</v>
      </c>
      <c r="N272" s="13" t="s">
        <v>21</v>
      </c>
    </row>
    <row r="273" spans="1:14" ht="60" customHeight="1" x14ac:dyDescent="0.35">
      <c r="A273" s="11" t="s">
        <v>1343</v>
      </c>
      <c r="B273" s="1" t="s">
        <v>1344</v>
      </c>
      <c r="C273" s="2" t="s">
        <v>27</v>
      </c>
      <c r="D273" s="3" t="s">
        <v>818</v>
      </c>
      <c r="E273" s="4" t="s">
        <v>18</v>
      </c>
      <c r="F273" s="4" t="s">
        <v>19</v>
      </c>
      <c r="G273" s="4" t="s">
        <v>20</v>
      </c>
      <c r="H273" s="4" t="s">
        <v>21</v>
      </c>
      <c r="I273" s="5" t="s">
        <v>21</v>
      </c>
      <c r="J273" s="1" t="s">
        <v>1345</v>
      </c>
      <c r="K273" s="1" t="s">
        <v>1346</v>
      </c>
      <c r="L273" s="1" t="s">
        <v>1347</v>
      </c>
      <c r="M273" s="4" t="str">
        <f t="shared" si="1"/>
        <v>Outstanding</v>
      </c>
      <c r="N273" s="13" t="s">
        <v>21</v>
      </c>
    </row>
    <row r="274" spans="1:14" ht="60" customHeight="1" x14ac:dyDescent="0.35">
      <c r="A274" s="11" t="s">
        <v>1348</v>
      </c>
      <c r="B274" s="1" t="s">
        <v>1349</v>
      </c>
      <c r="C274" s="2" t="s">
        <v>27</v>
      </c>
      <c r="D274" s="3" t="s">
        <v>818</v>
      </c>
      <c r="E274" s="4" t="s">
        <v>18</v>
      </c>
      <c r="F274" s="4" t="s">
        <v>19</v>
      </c>
      <c r="G274" s="4" t="s">
        <v>20</v>
      </c>
      <c r="H274" s="4" t="s">
        <v>21</v>
      </c>
      <c r="I274" s="5" t="s">
        <v>21</v>
      </c>
      <c r="J274" s="1" t="s">
        <v>1350</v>
      </c>
      <c r="K274" s="1" t="s">
        <v>1351</v>
      </c>
      <c r="L274" s="1" t="s">
        <v>1352</v>
      </c>
      <c r="M274" s="4" t="str">
        <f t="shared" si="1"/>
        <v>Outstanding</v>
      </c>
      <c r="N274" s="13" t="s">
        <v>21</v>
      </c>
    </row>
    <row r="275" spans="1:14" ht="60" customHeight="1" x14ac:dyDescent="0.35">
      <c r="A275" s="11" t="s">
        <v>1353</v>
      </c>
      <c r="B275" s="1" t="s">
        <v>1354</v>
      </c>
      <c r="C275" s="2" t="s">
        <v>27</v>
      </c>
      <c r="D275" s="3" t="s">
        <v>1355</v>
      </c>
      <c r="E275" s="4" t="s">
        <v>18</v>
      </c>
      <c r="F275" s="4" t="s">
        <v>19</v>
      </c>
      <c r="G275" s="4" t="s">
        <v>20</v>
      </c>
      <c r="H275" s="4" t="s">
        <v>21</v>
      </c>
      <c r="I275" s="5" t="s">
        <v>21</v>
      </c>
      <c r="J275" s="1" t="s">
        <v>1356</v>
      </c>
      <c r="K275" s="1" t="s">
        <v>1357</v>
      </c>
      <c r="L275" s="1" t="s">
        <v>1358</v>
      </c>
      <c r="M275" s="4" t="str">
        <f t="shared" si="1"/>
        <v>Outstanding</v>
      </c>
      <c r="N275" s="13" t="s">
        <v>21</v>
      </c>
    </row>
    <row r="276" spans="1:14" ht="60" customHeight="1" x14ac:dyDescent="0.35">
      <c r="A276" s="11" t="s">
        <v>1359</v>
      </c>
      <c r="B276" s="1" t="s">
        <v>1360</v>
      </c>
      <c r="C276" s="2" t="s">
        <v>27</v>
      </c>
      <c r="D276" s="3" t="s">
        <v>1355</v>
      </c>
      <c r="E276" s="4" t="s">
        <v>18</v>
      </c>
      <c r="F276" s="4" t="s">
        <v>19</v>
      </c>
      <c r="G276" s="4" t="s">
        <v>20</v>
      </c>
      <c r="H276" s="4" t="s">
        <v>21</v>
      </c>
      <c r="I276" s="5" t="s">
        <v>21</v>
      </c>
      <c r="J276" s="1" t="s">
        <v>1361</v>
      </c>
      <c r="K276" s="1" t="s">
        <v>1362</v>
      </c>
      <c r="L276" s="1" t="s">
        <v>1363</v>
      </c>
      <c r="M276" s="4" t="str">
        <f t="shared" si="1"/>
        <v>Outstanding</v>
      </c>
      <c r="N276" s="13" t="s">
        <v>21</v>
      </c>
    </row>
    <row r="277" spans="1:14" ht="60" customHeight="1" x14ac:dyDescent="0.35">
      <c r="A277" s="11" t="s">
        <v>1364</v>
      </c>
      <c r="B277" s="1" t="s">
        <v>1365</v>
      </c>
      <c r="C277" s="2" t="s">
        <v>27</v>
      </c>
      <c r="D277" s="3" t="s">
        <v>1355</v>
      </c>
      <c r="E277" s="4" t="s">
        <v>18</v>
      </c>
      <c r="F277" s="4" t="s">
        <v>19</v>
      </c>
      <c r="G277" s="4" t="s">
        <v>20</v>
      </c>
      <c r="H277" s="4" t="s">
        <v>21</v>
      </c>
      <c r="I277" s="5" t="s">
        <v>21</v>
      </c>
      <c r="J277" s="1" t="s">
        <v>1366</v>
      </c>
      <c r="K277" s="1" t="s">
        <v>1367</v>
      </c>
      <c r="L277" s="1" t="s">
        <v>1368</v>
      </c>
      <c r="M277" s="4" t="str">
        <f t="shared" si="1"/>
        <v>Outstanding</v>
      </c>
      <c r="N277" s="13" t="s">
        <v>21</v>
      </c>
    </row>
    <row r="278" spans="1:14" ht="60" customHeight="1" x14ac:dyDescent="0.35">
      <c r="A278" s="11" t="s">
        <v>1369</v>
      </c>
      <c r="B278" s="1" t="s">
        <v>1370</v>
      </c>
      <c r="C278" s="2" t="s">
        <v>27</v>
      </c>
      <c r="D278" s="3" t="s">
        <v>1355</v>
      </c>
      <c r="E278" s="4" t="s">
        <v>18</v>
      </c>
      <c r="F278" s="4" t="s">
        <v>19</v>
      </c>
      <c r="G278" s="4" t="s">
        <v>20</v>
      </c>
      <c r="H278" s="4" t="s">
        <v>21</v>
      </c>
      <c r="I278" s="5" t="s">
        <v>21</v>
      </c>
      <c r="J278" s="1" t="s">
        <v>1371</v>
      </c>
      <c r="K278" s="1" t="s">
        <v>1372</v>
      </c>
      <c r="L278" s="1" t="s">
        <v>1373</v>
      </c>
      <c r="M278" s="4" t="str">
        <f t="shared" si="1"/>
        <v>Outstanding</v>
      </c>
      <c r="N278" s="13" t="s">
        <v>21</v>
      </c>
    </row>
    <row r="279" spans="1:14" ht="60" customHeight="1" x14ac:dyDescent="0.35">
      <c r="A279" s="11" t="s">
        <v>1374</v>
      </c>
      <c r="B279" s="1" t="s">
        <v>1375</v>
      </c>
      <c r="C279" s="2" t="s">
        <v>27</v>
      </c>
      <c r="D279" s="3" t="s">
        <v>1355</v>
      </c>
      <c r="E279" s="4" t="s">
        <v>18</v>
      </c>
      <c r="F279" s="4" t="s">
        <v>19</v>
      </c>
      <c r="G279" s="4" t="s">
        <v>20</v>
      </c>
      <c r="H279" s="4" t="s">
        <v>21</v>
      </c>
      <c r="I279" s="5" t="s">
        <v>21</v>
      </c>
      <c r="J279" s="1" t="s">
        <v>1376</v>
      </c>
      <c r="K279" s="1" t="s">
        <v>1377</v>
      </c>
      <c r="L279" s="1" t="s">
        <v>1378</v>
      </c>
      <c r="M279" s="4" t="str">
        <f t="shared" si="1"/>
        <v>Outstanding</v>
      </c>
      <c r="N279" s="13" t="s">
        <v>21</v>
      </c>
    </row>
    <row r="280" spans="1:14" ht="60" customHeight="1" x14ac:dyDescent="0.35">
      <c r="A280" s="11" t="s">
        <v>1379</v>
      </c>
      <c r="B280" s="1" t="s">
        <v>1380</v>
      </c>
      <c r="C280" s="2" t="s">
        <v>27</v>
      </c>
      <c r="D280" s="3" t="s">
        <v>1355</v>
      </c>
      <c r="E280" s="4" t="s">
        <v>18</v>
      </c>
      <c r="F280" s="4" t="s">
        <v>19</v>
      </c>
      <c r="G280" s="4" t="s">
        <v>20</v>
      </c>
      <c r="H280" s="4" t="s">
        <v>21</v>
      </c>
      <c r="I280" s="5" t="s">
        <v>21</v>
      </c>
      <c r="J280" s="1" t="s">
        <v>1381</v>
      </c>
      <c r="K280" s="1" t="s">
        <v>1382</v>
      </c>
      <c r="L280" s="1" t="s">
        <v>1383</v>
      </c>
      <c r="M280" s="4" t="str">
        <f t="shared" si="1"/>
        <v>Outstanding</v>
      </c>
      <c r="N280" s="13" t="s">
        <v>21</v>
      </c>
    </row>
    <row r="281" spans="1:14" ht="60" customHeight="1" x14ac:dyDescent="0.35">
      <c r="A281" s="11" t="s">
        <v>1384</v>
      </c>
      <c r="B281" s="1" t="s">
        <v>1385</v>
      </c>
      <c r="C281" s="2" t="s">
        <v>27</v>
      </c>
      <c r="D281" s="3" t="s">
        <v>1355</v>
      </c>
      <c r="E281" s="4" t="s">
        <v>18</v>
      </c>
      <c r="F281" s="4" t="s">
        <v>19</v>
      </c>
      <c r="G281" s="4" t="s">
        <v>20</v>
      </c>
      <c r="H281" s="4" t="s">
        <v>21</v>
      </c>
      <c r="I281" s="5" t="s">
        <v>21</v>
      </c>
      <c r="J281" s="1" t="s">
        <v>1386</v>
      </c>
      <c r="K281" s="1" t="s">
        <v>1387</v>
      </c>
      <c r="L281" s="1" t="s">
        <v>1388</v>
      </c>
      <c r="M281" s="4" t="str">
        <f t="shared" si="1"/>
        <v>Outstanding</v>
      </c>
      <c r="N281" s="13" t="s">
        <v>21</v>
      </c>
    </row>
    <row r="282" spans="1:14" ht="60" customHeight="1" x14ac:dyDescent="0.35">
      <c r="A282" s="11" t="s">
        <v>1389</v>
      </c>
      <c r="B282" s="1" t="s">
        <v>1390</v>
      </c>
      <c r="C282" s="2" t="s">
        <v>27</v>
      </c>
      <c r="D282" s="3" t="s">
        <v>1355</v>
      </c>
      <c r="E282" s="4" t="s">
        <v>18</v>
      </c>
      <c r="F282" s="4" t="s">
        <v>19</v>
      </c>
      <c r="G282" s="4" t="s">
        <v>20</v>
      </c>
      <c r="H282" s="4" t="s">
        <v>21</v>
      </c>
      <c r="I282" s="5" t="s">
        <v>21</v>
      </c>
      <c r="J282" s="1" t="s">
        <v>1391</v>
      </c>
      <c r="K282" s="1" t="s">
        <v>1392</v>
      </c>
      <c r="L282" s="1" t="s">
        <v>1393</v>
      </c>
      <c r="M282" s="4" t="str">
        <f t="shared" si="1"/>
        <v>Outstanding</v>
      </c>
      <c r="N282" s="13" t="s">
        <v>21</v>
      </c>
    </row>
    <row r="283" spans="1:14" ht="60" customHeight="1" x14ac:dyDescent="0.35">
      <c r="A283" s="11" t="s">
        <v>1394</v>
      </c>
      <c r="B283" s="1" t="s">
        <v>1395</v>
      </c>
      <c r="C283" s="2" t="s">
        <v>166</v>
      </c>
      <c r="D283" s="3" t="s">
        <v>1355</v>
      </c>
      <c r="E283" s="4" t="s">
        <v>18</v>
      </c>
      <c r="F283" s="4" t="s">
        <v>19</v>
      </c>
      <c r="G283" s="4" t="s">
        <v>20</v>
      </c>
      <c r="H283" s="4" t="s">
        <v>21</v>
      </c>
      <c r="I283" s="5" t="s">
        <v>21</v>
      </c>
      <c r="J283" s="1" t="s">
        <v>1396</v>
      </c>
      <c r="K283" s="1" t="s">
        <v>1397</v>
      </c>
      <c r="L283" s="1" t="s">
        <v>1398</v>
      </c>
      <c r="M283" s="4" t="str">
        <f t="shared" si="1"/>
        <v>Outstanding</v>
      </c>
      <c r="N283" s="13" t="s">
        <v>21</v>
      </c>
    </row>
    <row r="284" spans="1:14" ht="60" customHeight="1" x14ac:dyDescent="0.35">
      <c r="A284" s="11" t="s">
        <v>1399</v>
      </c>
      <c r="B284" s="1" t="s">
        <v>1400</v>
      </c>
      <c r="C284" s="2" t="s">
        <v>27</v>
      </c>
      <c r="D284" s="3" t="s">
        <v>1355</v>
      </c>
      <c r="E284" s="4" t="s">
        <v>18</v>
      </c>
      <c r="F284" s="4" t="s">
        <v>19</v>
      </c>
      <c r="G284" s="4" t="s">
        <v>20</v>
      </c>
      <c r="H284" s="4" t="s">
        <v>21</v>
      </c>
      <c r="I284" s="5" t="s">
        <v>21</v>
      </c>
      <c r="J284" s="1" t="s">
        <v>1401</v>
      </c>
      <c r="K284" s="1" t="s">
        <v>1402</v>
      </c>
      <c r="L284" s="1" t="s">
        <v>1403</v>
      </c>
      <c r="M284" s="4" t="str">
        <f t="shared" si="1"/>
        <v>Outstanding</v>
      </c>
      <c r="N284" s="13" t="s">
        <v>21</v>
      </c>
    </row>
    <row r="285" spans="1:14" ht="60" customHeight="1" x14ac:dyDescent="0.35">
      <c r="A285" s="11" t="s">
        <v>1404</v>
      </c>
      <c r="B285" s="1" t="s">
        <v>1405</v>
      </c>
      <c r="C285" s="2" t="s">
        <v>16</v>
      </c>
      <c r="D285" s="3" t="s">
        <v>1355</v>
      </c>
      <c r="E285" s="4" t="s">
        <v>18</v>
      </c>
      <c r="F285" s="4" t="s">
        <v>19</v>
      </c>
      <c r="G285" s="4" t="s">
        <v>20</v>
      </c>
      <c r="H285" s="4" t="s">
        <v>21</v>
      </c>
      <c r="I285" s="5" t="s">
        <v>21</v>
      </c>
      <c r="J285" s="1" t="s">
        <v>1406</v>
      </c>
      <c r="K285" s="1" t="s">
        <v>1407</v>
      </c>
      <c r="L285" s="1" t="s">
        <v>1408</v>
      </c>
      <c r="M285" s="4" t="str">
        <f t="shared" si="1"/>
        <v>Outstanding</v>
      </c>
      <c r="N285" s="13" t="s">
        <v>21</v>
      </c>
    </row>
    <row r="286" spans="1:14" ht="60" customHeight="1" x14ac:dyDescent="0.35">
      <c r="A286" s="11" t="s">
        <v>1409</v>
      </c>
      <c r="B286" s="1" t="s">
        <v>1410</v>
      </c>
      <c r="C286" s="2" t="s">
        <v>16</v>
      </c>
      <c r="D286" s="3" t="s">
        <v>1355</v>
      </c>
      <c r="E286" s="4" t="s">
        <v>18</v>
      </c>
      <c r="F286" s="4" t="s">
        <v>19</v>
      </c>
      <c r="G286" s="4" t="s">
        <v>20</v>
      </c>
      <c r="H286" s="4" t="s">
        <v>21</v>
      </c>
      <c r="I286" s="5" t="s">
        <v>21</v>
      </c>
      <c r="J286" s="1" t="s">
        <v>1411</v>
      </c>
      <c r="K286" s="1" t="s">
        <v>1412</v>
      </c>
      <c r="L286" s="1" t="s">
        <v>1413</v>
      </c>
      <c r="M286" s="4" t="str">
        <f t="shared" si="1"/>
        <v>Outstanding</v>
      </c>
      <c r="N286" s="13" t="s">
        <v>21</v>
      </c>
    </row>
    <row r="287" spans="1:14" ht="60" customHeight="1" x14ac:dyDescent="0.35">
      <c r="A287" s="11" t="s">
        <v>1414</v>
      </c>
      <c r="B287" s="1" t="s">
        <v>1415</v>
      </c>
      <c r="C287" s="2" t="s">
        <v>16</v>
      </c>
      <c r="D287" s="3" t="s">
        <v>1355</v>
      </c>
      <c r="E287" s="4" t="s">
        <v>18</v>
      </c>
      <c r="F287" s="4" t="s">
        <v>19</v>
      </c>
      <c r="G287" s="4" t="s">
        <v>20</v>
      </c>
      <c r="H287" s="4" t="s">
        <v>21</v>
      </c>
      <c r="I287" s="5" t="s">
        <v>21</v>
      </c>
      <c r="J287" s="1" t="s">
        <v>1416</v>
      </c>
      <c r="K287" s="1" t="s">
        <v>1417</v>
      </c>
      <c r="L287" s="1" t="s">
        <v>1418</v>
      </c>
      <c r="M287" s="4" t="str">
        <f t="shared" si="1"/>
        <v>Outstanding</v>
      </c>
      <c r="N287" s="13" t="s">
        <v>21</v>
      </c>
    </row>
    <row r="288" spans="1:14" ht="60" customHeight="1" x14ac:dyDescent="0.35">
      <c r="A288" s="11" t="s">
        <v>1419</v>
      </c>
      <c r="B288" s="1" t="s">
        <v>1420</v>
      </c>
      <c r="C288" s="2" t="s">
        <v>27</v>
      </c>
      <c r="D288" s="3" t="s">
        <v>1355</v>
      </c>
      <c r="E288" s="4" t="s">
        <v>18</v>
      </c>
      <c r="F288" s="4" t="s">
        <v>19</v>
      </c>
      <c r="G288" s="4" t="s">
        <v>20</v>
      </c>
      <c r="H288" s="4" t="s">
        <v>21</v>
      </c>
      <c r="I288" s="5" t="s">
        <v>21</v>
      </c>
      <c r="J288" s="1" t="s">
        <v>1421</v>
      </c>
      <c r="K288" s="1" t="s">
        <v>1422</v>
      </c>
      <c r="L288" s="1" t="s">
        <v>1423</v>
      </c>
      <c r="M288" s="4" t="str">
        <f t="shared" si="1"/>
        <v>Outstanding</v>
      </c>
      <c r="N288" s="13" t="s">
        <v>21</v>
      </c>
    </row>
    <row r="289" spans="1:14" ht="60" customHeight="1" x14ac:dyDescent="0.35">
      <c r="A289" s="11" t="s">
        <v>1424</v>
      </c>
      <c r="B289" s="1" t="s">
        <v>1425</v>
      </c>
      <c r="C289" s="2" t="s">
        <v>27</v>
      </c>
      <c r="D289" s="3" t="s">
        <v>1355</v>
      </c>
      <c r="E289" s="4" t="s">
        <v>18</v>
      </c>
      <c r="F289" s="4" t="s">
        <v>19</v>
      </c>
      <c r="G289" s="4" t="s">
        <v>20</v>
      </c>
      <c r="H289" s="4" t="s">
        <v>21</v>
      </c>
      <c r="I289" s="5" t="s">
        <v>21</v>
      </c>
      <c r="J289" s="1" t="s">
        <v>1426</v>
      </c>
      <c r="K289" s="1" t="s">
        <v>1427</v>
      </c>
      <c r="L289" s="1" t="s">
        <v>1428</v>
      </c>
      <c r="M289" s="4" t="str">
        <f t="shared" si="1"/>
        <v>Outstanding</v>
      </c>
      <c r="N289" s="13" t="s">
        <v>21</v>
      </c>
    </row>
    <row r="290" spans="1:14" ht="60" customHeight="1" x14ac:dyDescent="0.35">
      <c r="A290" s="11" t="s">
        <v>1429</v>
      </c>
      <c r="B290" s="1" t="s">
        <v>1430</v>
      </c>
      <c r="C290" s="2" t="s">
        <v>27</v>
      </c>
      <c r="D290" s="3" t="s">
        <v>1355</v>
      </c>
      <c r="E290" s="4" t="s">
        <v>18</v>
      </c>
      <c r="F290" s="4" t="s">
        <v>19</v>
      </c>
      <c r="G290" s="4" t="s">
        <v>20</v>
      </c>
      <c r="H290" s="4" t="s">
        <v>21</v>
      </c>
      <c r="I290" s="5" t="s">
        <v>21</v>
      </c>
      <c r="J290" s="1" t="s">
        <v>1431</v>
      </c>
      <c r="K290" s="1" t="s">
        <v>1432</v>
      </c>
      <c r="L290" s="1" t="s">
        <v>1433</v>
      </c>
      <c r="M290" s="4" t="str">
        <f t="shared" si="1"/>
        <v>Outstanding</v>
      </c>
      <c r="N290" s="13" t="s">
        <v>21</v>
      </c>
    </row>
    <row r="291" spans="1:14" ht="60" customHeight="1" x14ac:dyDescent="0.35">
      <c r="A291" s="11" t="s">
        <v>1434</v>
      </c>
      <c r="B291" s="1" t="s">
        <v>1435</v>
      </c>
      <c r="C291" s="2" t="s">
        <v>27</v>
      </c>
      <c r="D291" s="3" t="s">
        <v>1355</v>
      </c>
      <c r="E291" s="4" t="s">
        <v>18</v>
      </c>
      <c r="F291" s="4" t="s">
        <v>19</v>
      </c>
      <c r="G291" s="4" t="s">
        <v>20</v>
      </c>
      <c r="H291" s="4" t="s">
        <v>21</v>
      </c>
      <c r="I291" s="5" t="s">
        <v>21</v>
      </c>
      <c r="J291" s="1" t="s">
        <v>1436</v>
      </c>
      <c r="K291" s="1" t="s">
        <v>1437</v>
      </c>
      <c r="L291" s="1" t="s">
        <v>1438</v>
      </c>
      <c r="M291" s="4" t="str">
        <f t="shared" si="1"/>
        <v>Outstanding</v>
      </c>
      <c r="N291" s="13" t="s">
        <v>21</v>
      </c>
    </row>
    <row r="292" spans="1:14" ht="60" customHeight="1" x14ac:dyDescent="0.35">
      <c r="A292" s="11" t="s">
        <v>1439</v>
      </c>
      <c r="B292" s="1" t="s">
        <v>1440</v>
      </c>
      <c r="C292" s="2" t="s">
        <v>27</v>
      </c>
      <c r="D292" s="3" t="s">
        <v>1355</v>
      </c>
      <c r="E292" s="4" t="s">
        <v>18</v>
      </c>
      <c r="F292" s="4" t="s">
        <v>19</v>
      </c>
      <c r="G292" s="4" t="s">
        <v>20</v>
      </c>
      <c r="H292" s="4" t="s">
        <v>21</v>
      </c>
      <c r="I292" s="5" t="s">
        <v>21</v>
      </c>
      <c r="J292" s="1" t="s">
        <v>1441</v>
      </c>
      <c r="K292" s="1" t="s">
        <v>1442</v>
      </c>
      <c r="L292" s="1" t="s">
        <v>1443</v>
      </c>
      <c r="M292" s="4" t="str">
        <f t="shared" si="1"/>
        <v>Outstanding</v>
      </c>
      <c r="N292" s="13" t="s">
        <v>21</v>
      </c>
    </row>
    <row r="293" spans="1:14" ht="60" customHeight="1" x14ac:dyDescent="0.35">
      <c r="A293" s="11" t="s">
        <v>1444</v>
      </c>
      <c r="B293" s="1" t="s">
        <v>1445</v>
      </c>
      <c r="C293" s="2" t="s">
        <v>27</v>
      </c>
      <c r="D293" s="3" t="s">
        <v>1355</v>
      </c>
      <c r="E293" s="4" t="s">
        <v>18</v>
      </c>
      <c r="F293" s="4" t="s">
        <v>19</v>
      </c>
      <c r="G293" s="4" t="s">
        <v>20</v>
      </c>
      <c r="H293" s="4" t="s">
        <v>21</v>
      </c>
      <c r="I293" s="5" t="s">
        <v>21</v>
      </c>
      <c r="J293" s="1" t="s">
        <v>1446</v>
      </c>
      <c r="K293" s="1" t="s">
        <v>1447</v>
      </c>
      <c r="L293" s="1" t="s">
        <v>1448</v>
      </c>
      <c r="M293" s="4" t="str">
        <f t="shared" si="1"/>
        <v>Outstanding</v>
      </c>
      <c r="N293" s="13" t="s">
        <v>21</v>
      </c>
    </row>
    <row r="294" spans="1:14" ht="60" customHeight="1" x14ac:dyDescent="0.35">
      <c r="A294" s="11" t="s">
        <v>1449</v>
      </c>
      <c r="B294" s="1" t="s">
        <v>1450</v>
      </c>
      <c r="C294" s="2" t="s">
        <v>27</v>
      </c>
      <c r="D294" s="3" t="s">
        <v>1355</v>
      </c>
      <c r="E294" s="4" t="s">
        <v>18</v>
      </c>
      <c r="F294" s="4" t="s">
        <v>19</v>
      </c>
      <c r="G294" s="4" t="s">
        <v>20</v>
      </c>
      <c r="H294" s="4" t="s">
        <v>21</v>
      </c>
      <c r="I294" s="5" t="s">
        <v>21</v>
      </c>
      <c r="J294" s="1" t="s">
        <v>1451</v>
      </c>
      <c r="K294" s="1" t="s">
        <v>1452</v>
      </c>
      <c r="L294" s="1" t="s">
        <v>1453</v>
      </c>
      <c r="M294" s="4" t="str">
        <f t="shared" si="1"/>
        <v>Outstanding</v>
      </c>
      <c r="N294" s="13" t="s">
        <v>21</v>
      </c>
    </row>
    <row r="295" spans="1:14" ht="60" customHeight="1" x14ac:dyDescent="0.35">
      <c r="A295" s="11" t="s">
        <v>1454</v>
      </c>
      <c r="B295" s="1" t="s">
        <v>1455</v>
      </c>
      <c r="C295" s="2" t="s">
        <v>27</v>
      </c>
      <c r="D295" s="3" t="s">
        <v>1456</v>
      </c>
      <c r="E295" s="4" t="s">
        <v>18</v>
      </c>
      <c r="F295" s="4" t="s">
        <v>19</v>
      </c>
      <c r="G295" s="4" t="s">
        <v>20</v>
      </c>
      <c r="H295" s="4" t="s">
        <v>21</v>
      </c>
      <c r="I295" s="5" t="s">
        <v>21</v>
      </c>
      <c r="J295" s="1" t="s">
        <v>1457</v>
      </c>
      <c r="K295" s="1" t="s">
        <v>1458</v>
      </c>
      <c r="L295" s="1" t="s">
        <v>1459</v>
      </c>
      <c r="M295" s="4" t="str">
        <f t="shared" si="1"/>
        <v>Outstanding</v>
      </c>
      <c r="N295" s="13" t="s">
        <v>21</v>
      </c>
    </row>
    <row r="296" spans="1:14" ht="60" customHeight="1" x14ac:dyDescent="0.35">
      <c r="A296" s="11" t="s">
        <v>1460</v>
      </c>
      <c r="B296" s="1" t="s">
        <v>1461</v>
      </c>
      <c r="C296" s="2" t="s">
        <v>27</v>
      </c>
      <c r="D296" s="3" t="s">
        <v>1456</v>
      </c>
      <c r="E296" s="4" t="s">
        <v>18</v>
      </c>
      <c r="F296" s="4" t="s">
        <v>19</v>
      </c>
      <c r="G296" s="4" t="s">
        <v>20</v>
      </c>
      <c r="H296" s="4" t="s">
        <v>21</v>
      </c>
      <c r="I296" s="5" t="s">
        <v>21</v>
      </c>
      <c r="J296" s="1" t="s">
        <v>1462</v>
      </c>
      <c r="K296" s="1" t="s">
        <v>1463</v>
      </c>
      <c r="L296" s="1" t="s">
        <v>1464</v>
      </c>
      <c r="M296" s="4" t="str">
        <f t="shared" si="1"/>
        <v>Outstanding</v>
      </c>
      <c r="N296" s="13" t="s">
        <v>21</v>
      </c>
    </row>
    <row r="297" spans="1:14" ht="60" customHeight="1" x14ac:dyDescent="0.35">
      <c r="A297" s="11" t="s">
        <v>1465</v>
      </c>
      <c r="B297" s="1" t="s">
        <v>1466</v>
      </c>
      <c r="C297" s="2" t="s">
        <v>27</v>
      </c>
      <c r="D297" s="3" t="s">
        <v>1456</v>
      </c>
      <c r="E297" s="4" t="s">
        <v>18</v>
      </c>
      <c r="F297" s="4" t="s">
        <v>19</v>
      </c>
      <c r="G297" s="4" t="s">
        <v>20</v>
      </c>
      <c r="H297" s="4" t="s">
        <v>21</v>
      </c>
      <c r="I297" s="5" t="s">
        <v>21</v>
      </c>
      <c r="J297" s="1" t="s">
        <v>1467</v>
      </c>
      <c r="K297" s="1" t="s">
        <v>1468</v>
      </c>
      <c r="L297" s="1" t="s">
        <v>1469</v>
      </c>
      <c r="M297" s="4" t="str">
        <f t="shared" si="1"/>
        <v>Outstanding</v>
      </c>
      <c r="N297" s="13" t="s">
        <v>21</v>
      </c>
    </row>
    <row r="298" spans="1:14" ht="60" customHeight="1" x14ac:dyDescent="0.35">
      <c r="A298" s="11" t="s">
        <v>1470</v>
      </c>
      <c r="B298" s="1" t="s">
        <v>1471</v>
      </c>
      <c r="C298" s="2" t="s">
        <v>27</v>
      </c>
      <c r="D298" s="3" t="s">
        <v>1456</v>
      </c>
      <c r="E298" s="4" t="s">
        <v>18</v>
      </c>
      <c r="F298" s="4" t="s">
        <v>19</v>
      </c>
      <c r="G298" s="4" t="s">
        <v>20</v>
      </c>
      <c r="H298" s="4" t="s">
        <v>21</v>
      </c>
      <c r="I298" s="5" t="s">
        <v>21</v>
      </c>
      <c r="J298" s="1" t="s">
        <v>1472</v>
      </c>
      <c r="K298" s="1" t="s">
        <v>1473</v>
      </c>
      <c r="L298" s="1" t="s">
        <v>1474</v>
      </c>
      <c r="M298" s="4" t="str">
        <f t="shared" si="1"/>
        <v>Outstanding</v>
      </c>
      <c r="N298" s="13" t="s">
        <v>21</v>
      </c>
    </row>
    <row r="299" spans="1:14" ht="60" customHeight="1" x14ac:dyDescent="0.35">
      <c r="A299" s="11" t="s">
        <v>1475</v>
      </c>
      <c r="B299" s="1" t="s">
        <v>1476</v>
      </c>
      <c r="C299" s="2" t="s">
        <v>27</v>
      </c>
      <c r="D299" s="3" t="s">
        <v>1456</v>
      </c>
      <c r="E299" s="4" t="s">
        <v>18</v>
      </c>
      <c r="F299" s="4" t="s">
        <v>19</v>
      </c>
      <c r="G299" s="4" t="s">
        <v>20</v>
      </c>
      <c r="H299" s="4" t="s">
        <v>21</v>
      </c>
      <c r="I299" s="5" t="s">
        <v>21</v>
      </c>
      <c r="J299" s="1" t="s">
        <v>1477</v>
      </c>
      <c r="K299" s="1" t="s">
        <v>1478</v>
      </c>
      <c r="L299" s="1" t="s">
        <v>1479</v>
      </c>
      <c r="M299" s="4" t="str">
        <f t="shared" si="1"/>
        <v>Outstanding</v>
      </c>
      <c r="N299" s="13" t="s">
        <v>21</v>
      </c>
    </row>
    <row r="300" spans="1:14" ht="60" customHeight="1" x14ac:dyDescent="0.35">
      <c r="A300" s="11" t="s">
        <v>1480</v>
      </c>
      <c r="B300" s="1" t="s">
        <v>1481</v>
      </c>
      <c r="C300" s="2" t="s">
        <v>27</v>
      </c>
      <c r="D300" s="3" t="s">
        <v>1456</v>
      </c>
      <c r="E300" s="4" t="s">
        <v>18</v>
      </c>
      <c r="F300" s="4" t="s">
        <v>19</v>
      </c>
      <c r="G300" s="4" t="s">
        <v>20</v>
      </c>
      <c r="H300" s="4" t="s">
        <v>21</v>
      </c>
      <c r="I300" s="5" t="s">
        <v>21</v>
      </c>
      <c r="J300" s="1" t="s">
        <v>1482</v>
      </c>
      <c r="K300" s="1" t="s">
        <v>1483</v>
      </c>
      <c r="L300" s="1" t="s">
        <v>1484</v>
      </c>
      <c r="M300" s="4" t="str">
        <f t="shared" si="1"/>
        <v>Outstanding</v>
      </c>
      <c r="N300" s="13" t="s">
        <v>21</v>
      </c>
    </row>
    <row r="301" spans="1:14" ht="60" customHeight="1" x14ac:dyDescent="0.35">
      <c r="A301" s="11" t="s">
        <v>1485</v>
      </c>
      <c r="B301" s="1" t="s">
        <v>1486</v>
      </c>
      <c r="C301" s="2" t="s">
        <v>27</v>
      </c>
      <c r="D301" s="3" t="s">
        <v>1456</v>
      </c>
      <c r="E301" s="4" t="s">
        <v>18</v>
      </c>
      <c r="F301" s="4" t="s">
        <v>19</v>
      </c>
      <c r="G301" s="4" t="s">
        <v>20</v>
      </c>
      <c r="H301" s="4" t="s">
        <v>21</v>
      </c>
      <c r="I301" s="5" t="s">
        <v>21</v>
      </c>
      <c r="J301" s="1" t="s">
        <v>1487</v>
      </c>
      <c r="K301" s="1" t="s">
        <v>1488</v>
      </c>
      <c r="L301" s="1" t="s">
        <v>1489</v>
      </c>
      <c r="M301" s="4" t="str">
        <f t="shared" si="1"/>
        <v>Outstanding</v>
      </c>
      <c r="N301" s="13" t="s">
        <v>21</v>
      </c>
    </row>
    <row r="302" spans="1:14" ht="60" customHeight="1" x14ac:dyDescent="0.35">
      <c r="A302" s="11" t="s">
        <v>1490</v>
      </c>
      <c r="B302" s="1" t="s">
        <v>1491</v>
      </c>
      <c r="C302" s="2" t="s">
        <v>27</v>
      </c>
      <c r="D302" s="3" t="s">
        <v>1456</v>
      </c>
      <c r="E302" s="4" t="s">
        <v>18</v>
      </c>
      <c r="F302" s="4" t="s">
        <v>19</v>
      </c>
      <c r="G302" s="4" t="s">
        <v>20</v>
      </c>
      <c r="H302" s="4" t="s">
        <v>21</v>
      </c>
      <c r="I302" s="5" t="s">
        <v>21</v>
      </c>
      <c r="J302" s="1" t="s">
        <v>1492</v>
      </c>
      <c r="K302" s="1" t="s">
        <v>1493</v>
      </c>
      <c r="L302" s="1" t="s">
        <v>1494</v>
      </c>
      <c r="M302" s="4" t="str">
        <f t="shared" si="1"/>
        <v>Outstanding</v>
      </c>
      <c r="N302" s="13" t="s">
        <v>21</v>
      </c>
    </row>
    <row r="303" spans="1:14" ht="60" customHeight="1" x14ac:dyDescent="0.35">
      <c r="A303" s="11" t="s">
        <v>1495</v>
      </c>
      <c r="B303" s="1" t="s">
        <v>1496</v>
      </c>
      <c r="C303" s="2" t="s">
        <v>27</v>
      </c>
      <c r="D303" s="3" t="s">
        <v>1456</v>
      </c>
      <c r="E303" s="4" t="s">
        <v>18</v>
      </c>
      <c r="F303" s="4" t="s">
        <v>19</v>
      </c>
      <c r="G303" s="4" t="s">
        <v>20</v>
      </c>
      <c r="H303" s="4" t="s">
        <v>21</v>
      </c>
      <c r="I303" s="5" t="s">
        <v>21</v>
      </c>
      <c r="J303" s="1" t="s">
        <v>1497</v>
      </c>
      <c r="K303" s="1" t="s">
        <v>1498</v>
      </c>
      <c r="L303" s="1" t="s">
        <v>1499</v>
      </c>
      <c r="M303" s="4" t="str">
        <f t="shared" si="1"/>
        <v>Outstanding</v>
      </c>
      <c r="N303" s="13" t="s">
        <v>21</v>
      </c>
    </row>
    <row r="304" spans="1:14" ht="60" customHeight="1" x14ac:dyDescent="0.35">
      <c r="A304" s="11" t="s">
        <v>1500</v>
      </c>
      <c r="B304" s="1" t="s">
        <v>1501</v>
      </c>
      <c r="C304" s="2" t="s">
        <v>27</v>
      </c>
      <c r="D304" s="3" t="s">
        <v>1456</v>
      </c>
      <c r="E304" s="4" t="s">
        <v>18</v>
      </c>
      <c r="F304" s="4" t="s">
        <v>19</v>
      </c>
      <c r="G304" s="4" t="s">
        <v>20</v>
      </c>
      <c r="H304" s="4" t="s">
        <v>21</v>
      </c>
      <c r="I304" s="5" t="s">
        <v>21</v>
      </c>
      <c r="J304" s="1" t="s">
        <v>1502</v>
      </c>
      <c r="K304" s="1" t="s">
        <v>1503</v>
      </c>
      <c r="L304" s="1" t="s">
        <v>1504</v>
      </c>
      <c r="M304" s="4" t="str">
        <f t="shared" si="1"/>
        <v>Outstanding</v>
      </c>
      <c r="N304" s="13" t="s">
        <v>21</v>
      </c>
    </row>
    <row r="305" spans="1:14" ht="60" customHeight="1" x14ac:dyDescent="0.35">
      <c r="A305" s="11" t="s">
        <v>1505</v>
      </c>
      <c r="B305" s="1" t="s">
        <v>1506</v>
      </c>
      <c r="C305" s="2" t="s">
        <v>27</v>
      </c>
      <c r="D305" s="3" t="s">
        <v>1456</v>
      </c>
      <c r="E305" s="4" t="s">
        <v>18</v>
      </c>
      <c r="F305" s="4" t="s">
        <v>19</v>
      </c>
      <c r="G305" s="4" t="s">
        <v>20</v>
      </c>
      <c r="H305" s="4" t="s">
        <v>21</v>
      </c>
      <c r="I305" s="5" t="s">
        <v>21</v>
      </c>
      <c r="J305" s="1" t="s">
        <v>1507</v>
      </c>
      <c r="K305" s="1" t="s">
        <v>1508</v>
      </c>
      <c r="L305" s="1" t="s">
        <v>1509</v>
      </c>
      <c r="M305" s="4" t="str">
        <f t="shared" si="1"/>
        <v>Outstanding</v>
      </c>
      <c r="N305" s="13" t="s">
        <v>21</v>
      </c>
    </row>
    <row r="306" spans="1:14" ht="60" customHeight="1" x14ac:dyDescent="0.35">
      <c r="A306" s="11" t="s">
        <v>1510</v>
      </c>
      <c r="B306" s="1" t="s">
        <v>1511</v>
      </c>
      <c r="C306" s="2" t="s">
        <v>27</v>
      </c>
      <c r="D306" s="3" t="s">
        <v>1456</v>
      </c>
      <c r="E306" s="4" t="s">
        <v>18</v>
      </c>
      <c r="F306" s="4" t="s">
        <v>19</v>
      </c>
      <c r="G306" s="4" t="s">
        <v>20</v>
      </c>
      <c r="H306" s="4" t="s">
        <v>21</v>
      </c>
      <c r="I306" s="5" t="s">
        <v>21</v>
      </c>
      <c r="J306" s="1" t="s">
        <v>1512</v>
      </c>
      <c r="K306" s="1" t="s">
        <v>1513</v>
      </c>
      <c r="L306" s="1" t="s">
        <v>1514</v>
      </c>
      <c r="M306" s="4" t="str">
        <f t="shared" si="1"/>
        <v>Outstanding</v>
      </c>
      <c r="N306" s="13" t="s">
        <v>21</v>
      </c>
    </row>
    <row r="307" spans="1:14" ht="60" customHeight="1" x14ac:dyDescent="0.35">
      <c r="A307" s="11" t="s">
        <v>1515</v>
      </c>
      <c r="B307" s="1" t="s">
        <v>1516</v>
      </c>
      <c r="C307" s="2" t="s">
        <v>27</v>
      </c>
      <c r="D307" s="3" t="s">
        <v>1456</v>
      </c>
      <c r="E307" s="4" t="s">
        <v>18</v>
      </c>
      <c r="F307" s="4" t="s">
        <v>19</v>
      </c>
      <c r="G307" s="4" t="s">
        <v>20</v>
      </c>
      <c r="H307" s="4" t="s">
        <v>21</v>
      </c>
      <c r="I307" s="5" t="s">
        <v>21</v>
      </c>
      <c r="J307" s="1" t="s">
        <v>1517</v>
      </c>
      <c r="K307" s="1" t="s">
        <v>1518</v>
      </c>
      <c r="L307" s="1" t="s">
        <v>1519</v>
      </c>
      <c r="M307" s="4" t="str">
        <f t="shared" si="1"/>
        <v>Outstanding</v>
      </c>
      <c r="N307" s="13" t="s">
        <v>21</v>
      </c>
    </row>
    <row r="308" spans="1:14" ht="60" customHeight="1" x14ac:dyDescent="0.35">
      <c r="A308" s="11" t="s">
        <v>1520</v>
      </c>
      <c r="B308" s="1" t="s">
        <v>1521</v>
      </c>
      <c r="C308" s="2" t="s">
        <v>27</v>
      </c>
      <c r="D308" s="3" t="s">
        <v>1456</v>
      </c>
      <c r="E308" s="4" t="s">
        <v>18</v>
      </c>
      <c r="F308" s="4" t="s">
        <v>19</v>
      </c>
      <c r="G308" s="4" t="s">
        <v>20</v>
      </c>
      <c r="H308" s="4" t="s">
        <v>21</v>
      </c>
      <c r="I308" s="5" t="s">
        <v>21</v>
      </c>
      <c r="J308" s="1" t="s">
        <v>1522</v>
      </c>
      <c r="K308" s="1" t="s">
        <v>1523</v>
      </c>
      <c r="L308" s="1" t="s">
        <v>1524</v>
      </c>
      <c r="M308" s="4" t="str">
        <f t="shared" si="1"/>
        <v>Outstanding</v>
      </c>
      <c r="N308" s="13" t="s">
        <v>21</v>
      </c>
    </row>
    <row r="309" spans="1:14" ht="60" customHeight="1" x14ac:dyDescent="0.35">
      <c r="A309" s="11" t="s">
        <v>1525</v>
      </c>
      <c r="B309" s="1" t="s">
        <v>1526</v>
      </c>
      <c r="C309" s="2" t="s">
        <v>27</v>
      </c>
      <c r="D309" s="3" t="s">
        <v>1456</v>
      </c>
      <c r="E309" s="4" t="s">
        <v>18</v>
      </c>
      <c r="F309" s="4" t="s">
        <v>19</v>
      </c>
      <c r="G309" s="4" t="s">
        <v>20</v>
      </c>
      <c r="H309" s="4" t="s">
        <v>21</v>
      </c>
      <c r="I309" s="5" t="s">
        <v>21</v>
      </c>
      <c r="J309" s="1" t="s">
        <v>1527</v>
      </c>
      <c r="K309" s="1" t="s">
        <v>1528</v>
      </c>
      <c r="L309" s="1" t="s">
        <v>1529</v>
      </c>
      <c r="M309" s="4" t="str">
        <f t="shared" si="1"/>
        <v>Outstanding</v>
      </c>
      <c r="N309" s="13" t="s">
        <v>21</v>
      </c>
    </row>
    <row r="310" spans="1:14" ht="60" customHeight="1" x14ac:dyDescent="0.35">
      <c r="A310" s="11" t="s">
        <v>1530</v>
      </c>
      <c r="B310" s="1" t="s">
        <v>1531</v>
      </c>
      <c r="C310" s="2" t="s">
        <v>27</v>
      </c>
      <c r="D310" s="3" t="s">
        <v>1456</v>
      </c>
      <c r="E310" s="4" t="s">
        <v>18</v>
      </c>
      <c r="F310" s="4" t="s">
        <v>19</v>
      </c>
      <c r="G310" s="4" t="s">
        <v>20</v>
      </c>
      <c r="H310" s="4" t="s">
        <v>21</v>
      </c>
      <c r="I310" s="5" t="s">
        <v>21</v>
      </c>
      <c r="J310" s="1" t="s">
        <v>1532</v>
      </c>
      <c r="K310" s="1" t="s">
        <v>1533</v>
      </c>
      <c r="L310" s="1" t="s">
        <v>1534</v>
      </c>
      <c r="M310" s="4" t="str">
        <f t="shared" si="1"/>
        <v>Outstanding</v>
      </c>
      <c r="N310" s="13" t="s">
        <v>21</v>
      </c>
    </row>
    <row r="311" spans="1:14" ht="60" customHeight="1" x14ac:dyDescent="0.35">
      <c r="A311" s="11" t="s">
        <v>1535</v>
      </c>
      <c r="B311" s="1" t="s">
        <v>1536</v>
      </c>
      <c r="C311" s="2" t="s">
        <v>27</v>
      </c>
      <c r="D311" s="3" t="s">
        <v>1456</v>
      </c>
      <c r="E311" s="4" t="s">
        <v>18</v>
      </c>
      <c r="F311" s="4" t="s">
        <v>19</v>
      </c>
      <c r="G311" s="4" t="s">
        <v>20</v>
      </c>
      <c r="H311" s="4" t="s">
        <v>21</v>
      </c>
      <c r="I311" s="5" t="s">
        <v>21</v>
      </c>
      <c r="J311" s="1" t="s">
        <v>1537</v>
      </c>
      <c r="K311" s="1" t="s">
        <v>1538</v>
      </c>
      <c r="L311" s="1" t="s">
        <v>1539</v>
      </c>
      <c r="M311" s="4" t="str">
        <f t="shared" si="1"/>
        <v>Outstanding</v>
      </c>
      <c r="N311" s="13" t="s">
        <v>21</v>
      </c>
    </row>
    <row r="312" spans="1:14" ht="60" customHeight="1" x14ac:dyDescent="0.35">
      <c r="A312" s="11" t="s">
        <v>1540</v>
      </c>
      <c r="B312" s="1" t="s">
        <v>1541</v>
      </c>
      <c r="C312" s="2" t="s">
        <v>27</v>
      </c>
      <c r="D312" s="3" t="s">
        <v>1456</v>
      </c>
      <c r="E312" s="4" t="s">
        <v>18</v>
      </c>
      <c r="F312" s="4" t="s">
        <v>19</v>
      </c>
      <c r="G312" s="4" t="s">
        <v>20</v>
      </c>
      <c r="H312" s="4" t="s">
        <v>21</v>
      </c>
      <c r="I312" s="5" t="s">
        <v>21</v>
      </c>
      <c r="J312" s="1" t="s">
        <v>1542</v>
      </c>
      <c r="K312" s="1" t="s">
        <v>1543</v>
      </c>
      <c r="L312" s="1" t="s">
        <v>1544</v>
      </c>
      <c r="M312" s="4" t="str">
        <f t="shared" si="1"/>
        <v>Outstanding</v>
      </c>
      <c r="N312" s="13" t="s">
        <v>21</v>
      </c>
    </row>
    <row r="313" spans="1:14" ht="60" customHeight="1" x14ac:dyDescent="0.35">
      <c r="A313" s="11" t="s">
        <v>1545</v>
      </c>
      <c r="B313" s="1" t="s">
        <v>1546</v>
      </c>
      <c r="C313" s="2" t="s">
        <v>27</v>
      </c>
      <c r="D313" s="3" t="s">
        <v>1456</v>
      </c>
      <c r="E313" s="4" t="s">
        <v>18</v>
      </c>
      <c r="F313" s="4" t="s">
        <v>19</v>
      </c>
      <c r="G313" s="4" t="s">
        <v>20</v>
      </c>
      <c r="H313" s="4" t="s">
        <v>21</v>
      </c>
      <c r="I313" s="5" t="s">
        <v>21</v>
      </c>
      <c r="J313" s="1" t="s">
        <v>1547</v>
      </c>
      <c r="K313" s="1" t="s">
        <v>1548</v>
      </c>
      <c r="L313" s="1" t="s">
        <v>1549</v>
      </c>
      <c r="M313" s="4" t="str">
        <f t="shared" si="1"/>
        <v>Outstanding</v>
      </c>
      <c r="N313" s="13" t="s">
        <v>21</v>
      </c>
    </row>
    <row r="314" spans="1:14" ht="60" customHeight="1" x14ac:dyDescent="0.35">
      <c r="A314" s="11" t="s">
        <v>1550</v>
      </c>
      <c r="B314" s="1" t="s">
        <v>1551</v>
      </c>
      <c r="C314" s="2" t="s">
        <v>27</v>
      </c>
      <c r="D314" s="3" t="s">
        <v>1456</v>
      </c>
      <c r="E314" s="4" t="s">
        <v>18</v>
      </c>
      <c r="F314" s="4" t="s">
        <v>19</v>
      </c>
      <c r="G314" s="4" t="s">
        <v>20</v>
      </c>
      <c r="H314" s="4" t="s">
        <v>21</v>
      </c>
      <c r="I314" s="5" t="s">
        <v>21</v>
      </c>
      <c r="J314" s="1" t="s">
        <v>1552</v>
      </c>
      <c r="K314" s="1" t="s">
        <v>1553</v>
      </c>
      <c r="L314" s="1" t="s">
        <v>1554</v>
      </c>
      <c r="M314" s="4" t="str">
        <f t="shared" si="1"/>
        <v>Outstanding</v>
      </c>
      <c r="N314" s="13" t="s">
        <v>21</v>
      </c>
    </row>
    <row r="315" spans="1:14" ht="60" customHeight="1" x14ac:dyDescent="0.35">
      <c r="A315" s="11" t="s">
        <v>1555</v>
      </c>
      <c r="B315" s="1" t="s">
        <v>1556</v>
      </c>
      <c r="C315" s="2" t="s">
        <v>27</v>
      </c>
      <c r="D315" s="3" t="s">
        <v>1456</v>
      </c>
      <c r="E315" s="4" t="s">
        <v>18</v>
      </c>
      <c r="F315" s="4" t="s">
        <v>19</v>
      </c>
      <c r="G315" s="4" t="s">
        <v>20</v>
      </c>
      <c r="H315" s="4" t="s">
        <v>21</v>
      </c>
      <c r="I315" s="5" t="s">
        <v>21</v>
      </c>
      <c r="J315" s="1" t="s">
        <v>1557</v>
      </c>
      <c r="K315" s="1" t="s">
        <v>1558</v>
      </c>
      <c r="L315" s="1" t="s">
        <v>1559</v>
      </c>
      <c r="M315" s="4" t="str">
        <f t="shared" si="1"/>
        <v>Outstanding</v>
      </c>
      <c r="N315" s="13" t="s">
        <v>21</v>
      </c>
    </row>
    <row r="316" spans="1:14" ht="60" customHeight="1" x14ac:dyDescent="0.35">
      <c r="A316" s="11" t="s">
        <v>1560</v>
      </c>
      <c r="B316" s="1" t="s">
        <v>1561</v>
      </c>
      <c r="C316" s="2" t="s">
        <v>27</v>
      </c>
      <c r="D316" s="3" t="s">
        <v>1456</v>
      </c>
      <c r="E316" s="4" t="s">
        <v>18</v>
      </c>
      <c r="F316" s="4" t="s">
        <v>19</v>
      </c>
      <c r="G316" s="4" t="s">
        <v>20</v>
      </c>
      <c r="H316" s="4" t="s">
        <v>21</v>
      </c>
      <c r="I316" s="5" t="s">
        <v>21</v>
      </c>
      <c r="J316" s="1" t="s">
        <v>1562</v>
      </c>
      <c r="K316" s="1" t="s">
        <v>1563</v>
      </c>
      <c r="L316" s="1" t="s">
        <v>1564</v>
      </c>
      <c r="M316" s="4" t="str">
        <f t="shared" si="1"/>
        <v>Outstanding</v>
      </c>
      <c r="N316" s="13" t="s">
        <v>21</v>
      </c>
    </row>
    <row r="317" spans="1:14" ht="60" customHeight="1" x14ac:dyDescent="0.35">
      <c r="A317" s="11" t="s">
        <v>1565</v>
      </c>
      <c r="B317" s="1" t="s">
        <v>1566</v>
      </c>
      <c r="C317" s="2" t="s">
        <v>27</v>
      </c>
      <c r="D317" s="3" t="s">
        <v>1456</v>
      </c>
      <c r="E317" s="4" t="s">
        <v>18</v>
      </c>
      <c r="F317" s="4" t="s">
        <v>19</v>
      </c>
      <c r="G317" s="4" t="s">
        <v>20</v>
      </c>
      <c r="H317" s="4" t="s">
        <v>21</v>
      </c>
      <c r="I317" s="5" t="s">
        <v>21</v>
      </c>
      <c r="J317" s="1" t="s">
        <v>1567</v>
      </c>
      <c r="K317" s="1" t="s">
        <v>1568</v>
      </c>
      <c r="L317" s="1" t="s">
        <v>1569</v>
      </c>
      <c r="M317" s="4" t="str">
        <f t="shared" si="1"/>
        <v>Outstanding</v>
      </c>
      <c r="N317" s="13" t="s">
        <v>21</v>
      </c>
    </row>
    <row r="318" spans="1:14" ht="60" customHeight="1" x14ac:dyDescent="0.35">
      <c r="A318" s="11" t="s">
        <v>1570</v>
      </c>
      <c r="B318" s="1" t="s">
        <v>1571</v>
      </c>
      <c r="C318" s="2" t="s">
        <v>27</v>
      </c>
      <c r="D318" s="3" t="s">
        <v>1456</v>
      </c>
      <c r="E318" s="4" t="s">
        <v>18</v>
      </c>
      <c r="F318" s="4" t="s">
        <v>19</v>
      </c>
      <c r="G318" s="4" t="s">
        <v>20</v>
      </c>
      <c r="H318" s="4" t="s">
        <v>21</v>
      </c>
      <c r="I318" s="5" t="s">
        <v>21</v>
      </c>
      <c r="J318" s="1" t="s">
        <v>1572</v>
      </c>
      <c r="K318" s="1" t="s">
        <v>1573</v>
      </c>
      <c r="L318" s="1" t="s">
        <v>1574</v>
      </c>
      <c r="M318" s="4" t="str">
        <f t="shared" si="1"/>
        <v>Outstanding</v>
      </c>
      <c r="N318" s="13" t="s">
        <v>21</v>
      </c>
    </row>
    <row r="319" spans="1:14" ht="60" customHeight="1" x14ac:dyDescent="0.35">
      <c r="A319" s="11" t="s">
        <v>1575</v>
      </c>
      <c r="B319" s="1" t="s">
        <v>1576</v>
      </c>
      <c r="C319" s="2" t="s">
        <v>27</v>
      </c>
      <c r="D319" s="3" t="s">
        <v>1456</v>
      </c>
      <c r="E319" s="4" t="s">
        <v>18</v>
      </c>
      <c r="F319" s="4" t="s">
        <v>19</v>
      </c>
      <c r="G319" s="4" t="s">
        <v>20</v>
      </c>
      <c r="H319" s="4" t="s">
        <v>21</v>
      </c>
      <c r="I319" s="5" t="s">
        <v>21</v>
      </c>
      <c r="J319" s="1" t="s">
        <v>1577</v>
      </c>
      <c r="K319" s="1" t="s">
        <v>1573</v>
      </c>
      <c r="L319" s="1" t="s">
        <v>1578</v>
      </c>
      <c r="M319" s="4" t="str">
        <f t="shared" si="1"/>
        <v>Outstanding</v>
      </c>
      <c r="N319" s="13" t="s">
        <v>21</v>
      </c>
    </row>
    <row r="320" spans="1:14" ht="60" customHeight="1" x14ac:dyDescent="0.35">
      <c r="A320" s="11" t="s">
        <v>1579</v>
      </c>
      <c r="B320" s="1" t="s">
        <v>1580</v>
      </c>
      <c r="C320" s="2" t="s">
        <v>27</v>
      </c>
      <c r="D320" s="3" t="s">
        <v>1456</v>
      </c>
      <c r="E320" s="4" t="s">
        <v>18</v>
      </c>
      <c r="F320" s="4" t="s">
        <v>19</v>
      </c>
      <c r="G320" s="4" t="s">
        <v>20</v>
      </c>
      <c r="H320" s="4" t="s">
        <v>21</v>
      </c>
      <c r="I320" s="5" t="s">
        <v>21</v>
      </c>
      <c r="J320" s="1" t="s">
        <v>1581</v>
      </c>
      <c r="K320" s="1" t="s">
        <v>1573</v>
      </c>
      <c r="L320" s="1" t="s">
        <v>1582</v>
      </c>
      <c r="M320" s="4" t="str">
        <f t="shared" si="1"/>
        <v>Outstanding</v>
      </c>
      <c r="N320" s="13" t="s">
        <v>21</v>
      </c>
    </row>
    <row r="321" spans="1:14" ht="60" customHeight="1" x14ac:dyDescent="0.35">
      <c r="A321" s="11" t="s">
        <v>1583</v>
      </c>
      <c r="B321" s="1" t="s">
        <v>1584</v>
      </c>
      <c r="C321" s="2" t="s">
        <v>27</v>
      </c>
      <c r="D321" s="3" t="s">
        <v>1456</v>
      </c>
      <c r="E321" s="4" t="s">
        <v>18</v>
      </c>
      <c r="F321" s="4" t="s">
        <v>19</v>
      </c>
      <c r="G321" s="4" t="s">
        <v>20</v>
      </c>
      <c r="H321" s="4" t="s">
        <v>21</v>
      </c>
      <c r="I321" s="5" t="s">
        <v>21</v>
      </c>
      <c r="J321" s="1" t="s">
        <v>1585</v>
      </c>
      <c r="K321" s="1" t="s">
        <v>1586</v>
      </c>
      <c r="L321" s="1" t="s">
        <v>1587</v>
      </c>
      <c r="M321" s="4" t="str">
        <f t="shared" si="1"/>
        <v>Outstanding</v>
      </c>
      <c r="N321" s="13" t="s">
        <v>21</v>
      </c>
    </row>
    <row r="322" spans="1:14" ht="60" customHeight="1" x14ac:dyDescent="0.35">
      <c r="A322" s="11" t="s">
        <v>1588</v>
      </c>
      <c r="B322" s="1" t="s">
        <v>1589</v>
      </c>
      <c r="C322" s="2" t="s">
        <v>27</v>
      </c>
      <c r="D322" s="3" t="s">
        <v>1456</v>
      </c>
      <c r="E322" s="4" t="s">
        <v>18</v>
      </c>
      <c r="F322" s="4" t="s">
        <v>19</v>
      </c>
      <c r="G322" s="4" t="s">
        <v>20</v>
      </c>
      <c r="H322" s="4" t="s">
        <v>21</v>
      </c>
      <c r="I322" s="5" t="s">
        <v>21</v>
      </c>
      <c r="J322" s="1" t="s">
        <v>1590</v>
      </c>
      <c r="K322" s="1" t="s">
        <v>1591</v>
      </c>
      <c r="L322" s="1" t="s">
        <v>1592</v>
      </c>
      <c r="M322" s="4" t="str">
        <f t="shared" si="1"/>
        <v>Outstanding</v>
      </c>
      <c r="N322" s="13" t="s">
        <v>21</v>
      </c>
    </row>
    <row r="323" spans="1:14" ht="60" customHeight="1" x14ac:dyDescent="0.35">
      <c r="A323" s="11" t="s">
        <v>1593</v>
      </c>
      <c r="B323" s="1" t="s">
        <v>1594</v>
      </c>
      <c r="C323" s="2" t="s">
        <v>27</v>
      </c>
      <c r="D323" s="3" t="s">
        <v>1456</v>
      </c>
      <c r="E323" s="4" t="s">
        <v>18</v>
      </c>
      <c r="F323" s="4" t="s">
        <v>19</v>
      </c>
      <c r="G323" s="4" t="s">
        <v>20</v>
      </c>
      <c r="H323" s="4" t="s">
        <v>21</v>
      </c>
      <c r="I323" s="5" t="s">
        <v>21</v>
      </c>
      <c r="J323" s="1" t="s">
        <v>1595</v>
      </c>
      <c r="K323" s="1" t="s">
        <v>1596</v>
      </c>
      <c r="L323" s="1" t="s">
        <v>1597</v>
      </c>
      <c r="M323" s="4" t="str">
        <f t="shared" si="1"/>
        <v>Outstanding</v>
      </c>
      <c r="N323" s="13" t="s">
        <v>21</v>
      </c>
    </row>
    <row r="324" spans="1:14" ht="60" customHeight="1" x14ac:dyDescent="0.35">
      <c r="A324" s="11" t="s">
        <v>1598</v>
      </c>
      <c r="B324" s="1" t="s">
        <v>1599</v>
      </c>
      <c r="C324" s="2" t="s">
        <v>27</v>
      </c>
      <c r="D324" s="3" t="s">
        <v>1456</v>
      </c>
      <c r="E324" s="4" t="s">
        <v>18</v>
      </c>
      <c r="F324" s="4" t="s">
        <v>19</v>
      </c>
      <c r="G324" s="4" t="s">
        <v>20</v>
      </c>
      <c r="H324" s="4" t="s">
        <v>21</v>
      </c>
      <c r="I324" s="5" t="s">
        <v>21</v>
      </c>
      <c r="J324" s="1" t="s">
        <v>1600</v>
      </c>
      <c r="K324" s="1" t="s">
        <v>1601</v>
      </c>
      <c r="L324" s="1" t="s">
        <v>1602</v>
      </c>
      <c r="M324" s="4" t="str">
        <f t="shared" si="1"/>
        <v>Outstanding</v>
      </c>
      <c r="N324" s="13" t="s">
        <v>21</v>
      </c>
    </row>
    <row r="325" spans="1:14" ht="60" customHeight="1" x14ac:dyDescent="0.35">
      <c r="A325" s="11" t="s">
        <v>1603</v>
      </c>
      <c r="B325" s="1" t="s">
        <v>1604</v>
      </c>
      <c r="C325" s="2" t="s">
        <v>27</v>
      </c>
      <c r="D325" s="3" t="s">
        <v>1456</v>
      </c>
      <c r="E325" s="4" t="s">
        <v>18</v>
      </c>
      <c r="F325" s="4" t="s">
        <v>19</v>
      </c>
      <c r="G325" s="4" t="s">
        <v>20</v>
      </c>
      <c r="H325" s="4" t="s">
        <v>21</v>
      </c>
      <c r="I325" s="5" t="s">
        <v>21</v>
      </c>
      <c r="J325" s="1" t="s">
        <v>1605</v>
      </c>
      <c r="K325" s="1" t="s">
        <v>1606</v>
      </c>
      <c r="L325" s="1" t="s">
        <v>1607</v>
      </c>
      <c r="M325" s="4" t="str">
        <f t="shared" si="1"/>
        <v>Outstanding</v>
      </c>
      <c r="N325" s="13" t="s">
        <v>21</v>
      </c>
    </row>
    <row r="326" spans="1:14" ht="60" customHeight="1" x14ac:dyDescent="0.35">
      <c r="A326" s="11" t="s">
        <v>1608</v>
      </c>
      <c r="B326" s="1" t="s">
        <v>1609</v>
      </c>
      <c r="C326" s="2" t="s">
        <v>27</v>
      </c>
      <c r="D326" s="3" t="s">
        <v>1456</v>
      </c>
      <c r="E326" s="4" t="s">
        <v>18</v>
      </c>
      <c r="F326" s="4" t="s">
        <v>19</v>
      </c>
      <c r="G326" s="4" t="s">
        <v>20</v>
      </c>
      <c r="H326" s="4" t="s">
        <v>21</v>
      </c>
      <c r="I326" s="5" t="s">
        <v>21</v>
      </c>
      <c r="J326" s="1" t="s">
        <v>1610</v>
      </c>
      <c r="K326" s="1" t="s">
        <v>1611</v>
      </c>
      <c r="L326" s="1" t="s">
        <v>1612</v>
      </c>
      <c r="M326" s="4" t="str">
        <f t="shared" si="1"/>
        <v>Outstanding</v>
      </c>
      <c r="N326" s="13" t="s">
        <v>21</v>
      </c>
    </row>
    <row r="327" spans="1:14" ht="60" customHeight="1" x14ac:dyDescent="0.35">
      <c r="A327" s="11" t="s">
        <v>1613</v>
      </c>
      <c r="B327" s="1" t="s">
        <v>1614</v>
      </c>
      <c r="C327" s="2" t="s">
        <v>27</v>
      </c>
      <c r="D327" s="3" t="s">
        <v>1456</v>
      </c>
      <c r="E327" s="4" t="s">
        <v>18</v>
      </c>
      <c r="F327" s="4" t="s">
        <v>19</v>
      </c>
      <c r="G327" s="4" t="s">
        <v>20</v>
      </c>
      <c r="H327" s="4" t="s">
        <v>21</v>
      </c>
      <c r="I327" s="5" t="s">
        <v>21</v>
      </c>
      <c r="J327" s="1" t="s">
        <v>1615</v>
      </c>
      <c r="K327" s="1" t="s">
        <v>1616</v>
      </c>
      <c r="L327" s="1" t="s">
        <v>1617</v>
      </c>
      <c r="M327" s="4" t="str">
        <f t="shared" si="1"/>
        <v>Outstanding</v>
      </c>
      <c r="N327" s="13" t="s">
        <v>21</v>
      </c>
    </row>
    <row r="328" spans="1:14" ht="60" customHeight="1" x14ac:dyDescent="0.35">
      <c r="A328" s="11" t="s">
        <v>1618</v>
      </c>
      <c r="B328" s="1" t="s">
        <v>1619</v>
      </c>
      <c r="C328" s="2" t="s">
        <v>27</v>
      </c>
      <c r="D328" s="3" t="s">
        <v>1456</v>
      </c>
      <c r="E328" s="4" t="s">
        <v>18</v>
      </c>
      <c r="F328" s="4" t="s">
        <v>19</v>
      </c>
      <c r="G328" s="4" t="s">
        <v>20</v>
      </c>
      <c r="H328" s="4" t="s">
        <v>21</v>
      </c>
      <c r="I328" s="5" t="s">
        <v>21</v>
      </c>
      <c r="J328" s="1" t="s">
        <v>1620</v>
      </c>
      <c r="K328" s="1" t="s">
        <v>1621</v>
      </c>
      <c r="L328" s="1" t="s">
        <v>1622</v>
      </c>
      <c r="M328" s="4" t="str">
        <f t="shared" si="1"/>
        <v>Outstanding</v>
      </c>
      <c r="N328" s="13" t="s">
        <v>21</v>
      </c>
    </row>
    <row r="329" spans="1:14" ht="60" customHeight="1" x14ac:dyDescent="0.35">
      <c r="A329" s="11" t="s">
        <v>1623</v>
      </c>
      <c r="B329" s="1" t="s">
        <v>1624</v>
      </c>
      <c r="C329" s="2" t="s">
        <v>27</v>
      </c>
      <c r="D329" s="3" t="s">
        <v>1625</v>
      </c>
      <c r="E329" s="4" t="s">
        <v>18</v>
      </c>
      <c r="F329" s="4" t="s">
        <v>19</v>
      </c>
      <c r="G329" s="4" t="s">
        <v>20</v>
      </c>
      <c r="H329" s="4" t="s">
        <v>21</v>
      </c>
      <c r="I329" s="5" t="s">
        <v>21</v>
      </c>
      <c r="J329" s="1" t="s">
        <v>1626</v>
      </c>
      <c r="K329" s="1" t="s">
        <v>1627</v>
      </c>
      <c r="L329" s="1" t="s">
        <v>1628</v>
      </c>
      <c r="M329" s="4" t="str">
        <f t="shared" si="1"/>
        <v>Outstanding</v>
      </c>
      <c r="N329" s="13" t="s">
        <v>21</v>
      </c>
    </row>
    <row r="330" spans="1:14" ht="60" customHeight="1" x14ac:dyDescent="0.35">
      <c r="A330" s="11" t="s">
        <v>1629</v>
      </c>
      <c r="B330" s="1" t="s">
        <v>1630</v>
      </c>
      <c r="C330" s="2" t="s">
        <v>16</v>
      </c>
      <c r="D330" s="3" t="s">
        <v>1625</v>
      </c>
      <c r="E330" s="4" t="s">
        <v>18</v>
      </c>
      <c r="F330" s="4" t="s">
        <v>19</v>
      </c>
      <c r="G330" s="4" t="s">
        <v>20</v>
      </c>
      <c r="H330" s="4" t="s">
        <v>21</v>
      </c>
      <c r="I330" s="5" t="s">
        <v>21</v>
      </c>
      <c r="J330" s="1" t="s">
        <v>1631</v>
      </c>
      <c r="K330" s="1" t="s">
        <v>1632</v>
      </c>
      <c r="L330" s="1" t="s">
        <v>1633</v>
      </c>
      <c r="M330" s="4" t="str">
        <f t="shared" si="1"/>
        <v>Outstanding</v>
      </c>
      <c r="N330" s="13" t="s">
        <v>21</v>
      </c>
    </row>
    <row r="331" spans="1:14" ht="60" customHeight="1" x14ac:dyDescent="0.35">
      <c r="A331" s="11" t="s">
        <v>1634</v>
      </c>
      <c r="B331" s="1" t="s">
        <v>1635</v>
      </c>
      <c r="C331" s="2" t="s">
        <v>27</v>
      </c>
      <c r="D331" s="3" t="s">
        <v>1625</v>
      </c>
      <c r="E331" s="4" t="s">
        <v>18</v>
      </c>
      <c r="F331" s="4" t="s">
        <v>19</v>
      </c>
      <c r="G331" s="4" t="s">
        <v>20</v>
      </c>
      <c r="H331" s="4" t="s">
        <v>21</v>
      </c>
      <c r="I331" s="5" t="s">
        <v>21</v>
      </c>
      <c r="J331" s="1" t="s">
        <v>1636</v>
      </c>
      <c r="K331" s="1" t="s">
        <v>1637</v>
      </c>
      <c r="L331" s="1" t="s">
        <v>1638</v>
      </c>
      <c r="M331" s="4" t="str">
        <f t="shared" si="1"/>
        <v>Outstanding</v>
      </c>
      <c r="N331" s="13" t="s">
        <v>21</v>
      </c>
    </row>
    <row r="332" spans="1:14" ht="60" customHeight="1" x14ac:dyDescent="0.35">
      <c r="A332" s="11" t="s">
        <v>1639</v>
      </c>
      <c r="B332" s="1" t="s">
        <v>1640</v>
      </c>
      <c r="C332" s="2" t="s">
        <v>27</v>
      </c>
      <c r="D332" s="3" t="s">
        <v>1625</v>
      </c>
      <c r="E332" s="4" t="s">
        <v>18</v>
      </c>
      <c r="F332" s="4" t="s">
        <v>19</v>
      </c>
      <c r="G332" s="4" t="s">
        <v>20</v>
      </c>
      <c r="H332" s="4" t="s">
        <v>21</v>
      </c>
      <c r="I332" s="5" t="s">
        <v>21</v>
      </c>
      <c r="J332" s="1" t="s">
        <v>1641</v>
      </c>
      <c r="K332" s="1" t="s">
        <v>1642</v>
      </c>
      <c r="L332" s="1" t="s">
        <v>1643</v>
      </c>
      <c r="M332" s="4" t="str">
        <f t="shared" si="1"/>
        <v>Outstanding</v>
      </c>
      <c r="N332" s="13" t="s">
        <v>21</v>
      </c>
    </row>
    <row r="333" spans="1:14" ht="60" customHeight="1" x14ac:dyDescent="0.35">
      <c r="A333" s="11" t="s">
        <v>1644</v>
      </c>
      <c r="B333" s="1" t="s">
        <v>1645</v>
      </c>
      <c r="C333" s="2" t="s">
        <v>27</v>
      </c>
      <c r="D333" s="3" t="s">
        <v>1625</v>
      </c>
      <c r="E333" s="4" t="s">
        <v>18</v>
      </c>
      <c r="F333" s="4" t="s">
        <v>19</v>
      </c>
      <c r="G333" s="4" t="s">
        <v>20</v>
      </c>
      <c r="H333" s="4" t="s">
        <v>21</v>
      </c>
      <c r="I333" s="5" t="s">
        <v>21</v>
      </c>
      <c r="J333" s="1" t="s">
        <v>1646</v>
      </c>
      <c r="K333" s="1" t="s">
        <v>1647</v>
      </c>
      <c r="L333" s="1" t="s">
        <v>1648</v>
      </c>
      <c r="M333" s="4" t="str">
        <f t="shared" si="1"/>
        <v>Outstanding</v>
      </c>
      <c r="N333" s="13" t="s">
        <v>21</v>
      </c>
    </row>
    <row r="334" spans="1:14" ht="60" customHeight="1" x14ac:dyDescent="0.35">
      <c r="A334" s="11" t="s">
        <v>1649</v>
      </c>
      <c r="B334" s="1" t="s">
        <v>1650</v>
      </c>
      <c r="C334" s="2" t="s">
        <v>27</v>
      </c>
      <c r="D334" s="3" t="s">
        <v>1625</v>
      </c>
      <c r="E334" s="4" t="s">
        <v>18</v>
      </c>
      <c r="F334" s="4" t="s">
        <v>19</v>
      </c>
      <c r="G334" s="4" t="s">
        <v>20</v>
      </c>
      <c r="H334" s="4" t="s">
        <v>21</v>
      </c>
      <c r="I334" s="5" t="s">
        <v>21</v>
      </c>
      <c r="J334" s="1" t="s">
        <v>1651</v>
      </c>
      <c r="K334" s="1" t="s">
        <v>1652</v>
      </c>
      <c r="L334" s="1" t="s">
        <v>1653</v>
      </c>
      <c r="M334" s="4" t="str">
        <f t="shared" si="1"/>
        <v>Outstanding</v>
      </c>
      <c r="N334" s="13" t="s">
        <v>21</v>
      </c>
    </row>
    <row r="335" spans="1:14" ht="60" customHeight="1" x14ac:dyDescent="0.35">
      <c r="A335" s="11" t="s">
        <v>1654</v>
      </c>
      <c r="B335" s="1" t="s">
        <v>1655</v>
      </c>
      <c r="C335" s="2" t="s">
        <v>27</v>
      </c>
      <c r="D335" s="3" t="s">
        <v>1625</v>
      </c>
      <c r="E335" s="4" t="s">
        <v>18</v>
      </c>
      <c r="F335" s="4" t="s">
        <v>19</v>
      </c>
      <c r="G335" s="4" t="s">
        <v>20</v>
      </c>
      <c r="H335" s="4" t="s">
        <v>21</v>
      </c>
      <c r="I335" s="5" t="s">
        <v>21</v>
      </c>
      <c r="J335" s="1" t="s">
        <v>1656</v>
      </c>
      <c r="K335" s="1" t="s">
        <v>1657</v>
      </c>
      <c r="L335" s="1" t="s">
        <v>1658</v>
      </c>
      <c r="M335" s="4" t="str">
        <f t="shared" si="1"/>
        <v>Outstanding</v>
      </c>
      <c r="N335" s="13" t="s">
        <v>21</v>
      </c>
    </row>
    <row r="336" spans="1:14" ht="60" customHeight="1" x14ac:dyDescent="0.35">
      <c r="A336" s="11" t="s">
        <v>1659</v>
      </c>
      <c r="B336" s="1" t="s">
        <v>1660</v>
      </c>
      <c r="C336" s="2" t="s">
        <v>27</v>
      </c>
      <c r="D336" s="3" t="s">
        <v>1625</v>
      </c>
      <c r="E336" s="4" t="s">
        <v>18</v>
      </c>
      <c r="F336" s="4" t="s">
        <v>19</v>
      </c>
      <c r="G336" s="4" t="s">
        <v>20</v>
      </c>
      <c r="H336" s="4" t="s">
        <v>21</v>
      </c>
      <c r="I336" s="5" t="s">
        <v>21</v>
      </c>
      <c r="J336" s="1" t="s">
        <v>1661</v>
      </c>
      <c r="K336" s="1" t="s">
        <v>1662</v>
      </c>
      <c r="L336" s="1" t="s">
        <v>1663</v>
      </c>
      <c r="M336" s="4" t="str">
        <f t="shared" si="1"/>
        <v>Outstanding</v>
      </c>
      <c r="N336" s="13" t="s">
        <v>21</v>
      </c>
    </row>
    <row r="337" spans="1:14" ht="60" customHeight="1" x14ac:dyDescent="0.35">
      <c r="A337" s="11" t="s">
        <v>1664</v>
      </c>
      <c r="B337" s="1" t="s">
        <v>1665</v>
      </c>
      <c r="C337" s="2" t="s">
        <v>27</v>
      </c>
      <c r="D337" s="3" t="s">
        <v>1625</v>
      </c>
      <c r="E337" s="4" t="s">
        <v>18</v>
      </c>
      <c r="F337" s="4" t="s">
        <v>19</v>
      </c>
      <c r="G337" s="4" t="s">
        <v>20</v>
      </c>
      <c r="H337" s="4" t="s">
        <v>21</v>
      </c>
      <c r="I337" s="5" t="s">
        <v>21</v>
      </c>
      <c r="J337" s="1" t="s">
        <v>1666</v>
      </c>
      <c r="K337" s="1" t="s">
        <v>1667</v>
      </c>
      <c r="L337" s="1" t="s">
        <v>1668</v>
      </c>
      <c r="M337" s="4" t="str">
        <f t="shared" si="1"/>
        <v>Outstanding</v>
      </c>
      <c r="N337" s="13" t="s">
        <v>21</v>
      </c>
    </row>
    <row r="338" spans="1:14" ht="60" customHeight="1" x14ac:dyDescent="0.35">
      <c r="A338" s="11" t="s">
        <v>1669</v>
      </c>
      <c r="B338" s="1" t="s">
        <v>1670</v>
      </c>
      <c r="C338" s="2" t="s">
        <v>27</v>
      </c>
      <c r="D338" s="3" t="s">
        <v>1625</v>
      </c>
      <c r="E338" s="4" t="s">
        <v>18</v>
      </c>
      <c r="F338" s="4" t="s">
        <v>19</v>
      </c>
      <c r="G338" s="4" t="s">
        <v>20</v>
      </c>
      <c r="H338" s="4" t="s">
        <v>21</v>
      </c>
      <c r="I338" s="5" t="s">
        <v>21</v>
      </c>
      <c r="J338" s="1" t="s">
        <v>1671</v>
      </c>
      <c r="K338" s="1" t="s">
        <v>1672</v>
      </c>
      <c r="L338" s="1" t="s">
        <v>1673</v>
      </c>
      <c r="M338" s="4" t="str">
        <f t="shared" si="1"/>
        <v>Outstanding</v>
      </c>
      <c r="N338" s="13" t="s">
        <v>21</v>
      </c>
    </row>
    <row r="339" spans="1:14" ht="60" customHeight="1" x14ac:dyDescent="0.35">
      <c r="A339" s="11" t="s">
        <v>1674</v>
      </c>
      <c r="B339" s="1" t="s">
        <v>1675</v>
      </c>
      <c r="C339" s="2" t="s">
        <v>27</v>
      </c>
      <c r="D339" s="3" t="s">
        <v>1625</v>
      </c>
      <c r="E339" s="4" t="s">
        <v>18</v>
      </c>
      <c r="F339" s="4" t="s">
        <v>19</v>
      </c>
      <c r="G339" s="4" t="s">
        <v>20</v>
      </c>
      <c r="H339" s="4" t="s">
        <v>21</v>
      </c>
      <c r="I339" s="5" t="s">
        <v>21</v>
      </c>
      <c r="J339" s="1" t="s">
        <v>1676</v>
      </c>
      <c r="K339" s="1" t="s">
        <v>1677</v>
      </c>
      <c r="L339" s="1" t="s">
        <v>1678</v>
      </c>
      <c r="M339" s="4" t="str">
        <f t="shared" si="1"/>
        <v>Outstanding</v>
      </c>
      <c r="N339" s="13" t="s">
        <v>21</v>
      </c>
    </row>
    <row r="340" spans="1:14" ht="60" customHeight="1" x14ac:dyDescent="0.35">
      <c r="A340" s="11" t="s">
        <v>1679</v>
      </c>
      <c r="B340" s="1" t="s">
        <v>1680</v>
      </c>
      <c r="C340" s="2" t="s">
        <v>27</v>
      </c>
      <c r="D340" s="3" t="s">
        <v>1625</v>
      </c>
      <c r="E340" s="4" t="s">
        <v>18</v>
      </c>
      <c r="F340" s="4" t="s">
        <v>19</v>
      </c>
      <c r="G340" s="4" t="s">
        <v>20</v>
      </c>
      <c r="H340" s="4" t="s">
        <v>21</v>
      </c>
      <c r="I340" s="5" t="s">
        <v>21</v>
      </c>
      <c r="J340" s="1" t="s">
        <v>1681</v>
      </c>
      <c r="K340" s="1" t="s">
        <v>1682</v>
      </c>
      <c r="L340" s="1" t="s">
        <v>1683</v>
      </c>
      <c r="M340" s="4" t="str">
        <f t="shared" si="1"/>
        <v>Outstanding</v>
      </c>
      <c r="N340" s="13" t="s">
        <v>21</v>
      </c>
    </row>
    <row r="341" spans="1:14" ht="60" customHeight="1" x14ac:dyDescent="0.35">
      <c r="A341" s="11" t="s">
        <v>1684</v>
      </c>
      <c r="B341" s="1" t="s">
        <v>1685</v>
      </c>
      <c r="C341" s="2" t="s">
        <v>27</v>
      </c>
      <c r="D341" s="3" t="s">
        <v>1625</v>
      </c>
      <c r="E341" s="4" t="s">
        <v>18</v>
      </c>
      <c r="F341" s="4" t="s">
        <v>19</v>
      </c>
      <c r="G341" s="4" t="s">
        <v>20</v>
      </c>
      <c r="H341" s="4" t="s">
        <v>21</v>
      </c>
      <c r="I341" s="5" t="s">
        <v>21</v>
      </c>
      <c r="J341" s="1" t="s">
        <v>1686</v>
      </c>
      <c r="K341" s="1" t="s">
        <v>1687</v>
      </c>
      <c r="L341" s="1" t="s">
        <v>1688</v>
      </c>
      <c r="M341" s="4" t="str">
        <f t="shared" si="1"/>
        <v>Outstanding</v>
      </c>
      <c r="N341" s="13" t="s">
        <v>21</v>
      </c>
    </row>
    <row r="342" spans="1:14" ht="60" customHeight="1" x14ac:dyDescent="0.35">
      <c r="A342" s="11" t="s">
        <v>1689</v>
      </c>
      <c r="B342" s="1" t="s">
        <v>1690</v>
      </c>
      <c r="C342" s="2" t="s">
        <v>27</v>
      </c>
      <c r="D342" s="3" t="s">
        <v>1625</v>
      </c>
      <c r="E342" s="4" t="s">
        <v>18</v>
      </c>
      <c r="F342" s="4" t="s">
        <v>19</v>
      </c>
      <c r="G342" s="4" t="s">
        <v>20</v>
      </c>
      <c r="H342" s="4" t="s">
        <v>21</v>
      </c>
      <c r="I342" s="5" t="s">
        <v>21</v>
      </c>
      <c r="J342" s="1" t="s">
        <v>1691</v>
      </c>
      <c r="K342" s="1" t="s">
        <v>1692</v>
      </c>
      <c r="L342" s="1" t="s">
        <v>1693</v>
      </c>
      <c r="M342" s="4" t="str">
        <f t="shared" si="1"/>
        <v>Outstanding</v>
      </c>
      <c r="N342" s="13" t="s">
        <v>21</v>
      </c>
    </row>
    <row r="343" spans="1:14" ht="60" customHeight="1" x14ac:dyDescent="0.35">
      <c r="A343" s="11" t="s">
        <v>1694</v>
      </c>
      <c r="B343" s="1" t="s">
        <v>1695</v>
      </c>
      <c r="C343" s="2" t="s">
        <v>27</v>
      </c>
      <c r="D343" s="3" t="s">
        <v>1625</v>
      </c>
      <c r="E343" s="4" t="s">
        <v>18</v>
      </c>
      <c r="F343" s="4" t="s">
        <v>19</v>
      </c>
      <c r="G343" s="4" t="s">
        <v>20</v>
      </c>
      <c r="H343" s="4" t="s">
        <v>21</v>
      </c>
      <c r="I343" s="5" t="s">
        <v>21</v>
      </c>
      <c r="J343" s="1" t="s">
        <v>1696</v>
      </c>
      <c r="K343" s="1" t="s">
        <v>1697</v>
      </c>
      <c r="L343" s="1" t="s">
        <v>1698</v>
      </c>
      <c r="M343" s="4" t="str">
        <f t="shared" si="1"/>
        <v>Outstanding</v>
      </c>
      <c r="N343" s="13" t="s">
        <v>21</v>
      </c>
    </row>
    <row r="344" spans="1:14" ht="60" customHeight="1" x14ac:dyDescent="0.35">
      <c r="A344" s="11" t="s">
        <v>1699</v>
      </c>
      <c r="B344" s="1" t="s">
        <v>1700</v>
      </c>
      <c r="C344" s="2" t="s">
        <v>27</v>
      </c>
      <c r="D344" s="3" t="s">
        <v>1625</v>
      </c>
      <c r="E344" s="4" t="s">
        <v>18</v>
      </c>
      <c r="F344" s="4" t="s">
        <v>19</v>
      </c>
      <c r="G344" s="4" t="s">
        <v>20</v>
      </c>
      <c r="H344" s="4" t="s">
        <v>21</v>
      </c>
      <c r="I344" s="5" t="s">
        <v>21</v>
      </c>
      <c r="J344" s="1" t="s">
        <v>1701</v>
      </c>
      <c r="K344" s="1" t="s">
        <v>1702</v>
      </c>
      <c r="L344" s="1" t="s">
        <v>1703</v>
      </c>
      <c r="M344" s="4" t="str">
        <f t="shared" si="1"/>
        <v>Outstanding</v>
      </c>
      <c r="N344" s="13" t="s">
        <v>21</v>
      </c>
    </row>
    <row r="345" spans="1:14" ht="60" customHeight="1" x14ac:dyDescent="0.35">
      <c r="A345" s="11" t="s">
        <v>1704</v>
      </c>
      <c r="B345" s="1" t="s">
        <v>1705</v>
      </c>
      <c r="C345" s="2" t="s">
        <v>27</v>
      </c>
      <c r="D345" s="3" t="s">
        <v>1625</v>
      </c>
      <c r="E345" s="4" t="s">
        <v>18</v>
      </c>
      <c r="F345" s="4" t="s">
        <v>19</v>
      </c>
      <c r="G345" s="4" t="s">
        <v>20</v>
      </c>
      <c r="H345" s="4" t="s">
        <v>21</v>
      </c>
      <c r="I345" s="5" t="s">
        <v>21</v>
      </c>
      <c r="J345" s="1" t="s">
        <v>1706</v>
      </c>
      <c r="K345" s="1" t="s">
        <v>1707</v>
      </c>
      <c r="L345" s="1" t="s">
        <v>1708</v>
      </c>
      <c r="M345" s="4" t="str">
        <f t="shared" si="1"/>
        <v>Outstanding</v>
      </c>
      <c r="N345" s="13" t="s">
        <v>21</v>
      </c>
    </row>
    <row r="346" spans="1:14" ht="60" customHeight="1" x14ac:dyDescent="0.35">
      <c r="A346" s="11" t="s">
        <v>1709</v>
      </c>
      <c r="B346" s="1" t="s">
        <v>1710</v>
      </c>
      <c r="C346" s="2" t="s">
        <v>27</v>
      </c>
      <c r="D346" s="3" t="s">
        <v>1625</v>
      </c>
      <c r="E346" s="4" t="s">
        <v>18</v>
      </c>
      <c r="F346" s="4" t="s">
        <v>19</v>
      </c>
      <c r="G346" s="4" t="s">
        <v>20</v>
      </c>
      <c r="H346" s="4" t="s">
        <v>21</v>
      </c>
      <c r="I346" s="5" t="s">
        <v>21</v>
      </c>
      <c r="J346" s="1" t="s">
        <v>1711</v>
      </c>
      <c r="K346" s="1" t="s">
        <v>1712</v>
      </c>
      <c r="L346" s="1" t="s">
        <v>1713</v>
      </c>
      <c r="M346" s="4" t="str">
        <f t="shared" si="1"/>
        <v>Outstanding</v>
      </c>
      <c r="N346" s="13" t="s">
        <v>21</v>
      </c>
    </row>
    <row r="347" spans="1:14" ht="60" customHeight="1" x14ac:dyDescent="0.35">
      <c r="A347" s="11" t="s">
        <v>1714</v>
      </c>
      <c r="B347" s="1" t="s">
        <v>1715</v>
      </c>
      <c r="C347" s="2" t="s">
        <v>27</v>
      </c>
      <c r="D347" s="3" t="s">
        <v>1625</v>
      </c>
      <c r="E347" s="4" t="s">
        <v>18</v>
      </c>
      <c r="F347" s="4" t="s">
        <v>19</v>
      </c>
      <c r="G347" s="4" t="s">
        <v>20</v>
      </c>
      <c r="H347" s="4" t="s">
        <v>21</v>
      </c>
      <c r="I347" s="5" t="s">
        <v>21</v>
      </c>
      <c r="J347" s="1" t="s">
        <v>1716</v>
      </c>
      <c r="K347" s="1" t="s">
        <v>1717</v>
      </c>
      <c r="L347" s="1" t="s">
        <v>1718</v>
      </c>
      <c r="M347" s="4" t="str">
        <f t="shared" si="1"/>
        <v>Outstanding</v>
      </c>
      <c r="N347" s="13" t="s">
        <v>21</v>
      </c>
    </row>
    <row r="348" spans="1:14" ht="60" customHeight="1" x14ac:dyDescent="0.35">
      <c r="A348" s="11" t="s">
        <v>1719</v>
      </c>
      <c r="B348" s="1" t="s">
        <v>1720</v>
      </c>
      <c r="C348" s="2" t="s">
        <v>27</v>
      </c>
      <c r="D348" s="3" t="s">
        <v>1625</v>
      </c>
      <c r="E348" s="4" t="s">
        <v>18</v>
      </c>
      <c r="F348" s="4" t="s">
        <v>19</v>
      </c>
      <c r="G348" s="4" t="s">
        <v>20</v>
      </c>
      <c r="H348" s="4" t="s">
        <v>21</v>
      </c>
      <c r="I348" s="5" t="s">
        <v>21</v>
      </c>
      <c r="J348" s="1" t="s">
        <v>1721</v>
      </c>
      <c r="K348" s="1" t="s">
        <v>1722</v>
      </c>
      <c r="L348" s="1" t="s">
        <v>1723</v>
      </c>
      <c r="M348" s="4" t="str">
        <f t="shared" si="1"/>
        <v>Outstanding</v>
      </c>
      <c r="N348" s="13" t="s">
        <v>21</v>
      </c>
    </row>
    <row r="349" spans="1:14" ht="60" customHeight="1" x14ac:dyDescent="0.35">
      <c r="A349" s="11" t="s">
        <v>1724</v>
      </c>
      <c r="B349" s="1" t="s">
        <v>1725</v>
      </c>
      <c r="C349" s="2" t="s">
        <v>27</v>
      </c>
      <c r="D349" s="3" t="s">
        <v>1625</v>
      </c>
      <c r="E349" s="4" t="s">
        <v>18</v>
      </c>
      <c r="F349" s="4" t="s">
        <v>19</v>
      </c>
      <c r="G349" s="4" t="s">
        <v>20</v>
      </c>
      <c r="H349" s="4" t="s">
        <v>21</v>
      </c>
      <c r="I349" s="5" t="s">
        <v>21</v>
      </c>
      <c r="J349" s="1" t="s">
        <v>1726</v>
      </c>
      <c r="K349" s="1" t="s">
        <v>1727</v>
      </c>
      <c r="L349" s="1" t="s">
        <v>1728</v>
      </c>
      <c r="M349" s="4" t="str">
        <f t="shared" si="1"/>
        <v>Outstanding</v>
      </c>
      <c r="N349" s="13" t="s">
        <v>21</v>
      </c>
    </row>
    <row r="350" spans="1:14" ht="60" customHeight="1" x14ac:dyDescent="0.35">
      <c r="A350" s="11" t="s">
        <v>1729</v>
      </c>
      <c r="B350" s="1" t="s">
        <v>1730</v>
      </c>
      <c r="C350" s="2" t="s">
        <v>27</v>
      </c>
      <c r="D350" s="3" t="s">
        <v>1625</v>
      </c>
      <c r="E350" s="4" t="s">
        <v>18</v>
      </c>
      <c r="F350" s="4" t="s">
        <v>19</v>
      </c>
      <c r="G350" s="4" t="s">
        <v>20</v>
      </c>
      <c r="H350" s="4" t="s">
        <v>21</v>
      </c>
      <c r="I350" s="5" t="s">
        <v>21</v>
      </c>
      <c r="J350" s="1" t="s">
        <v>1731</v>
      </c>
      <c r="K350" s="1" t="s">
        <v>1732</v>
      </c>
      <c r="L350" s="1" t="s">
        <v>1733</v>
      </c>
      <c r="M350" s="4" t="str">
        <f t="shared" si="1"/>
        <v>Outstanding</v>
      </c>
      <c r="N350" s="13" t="s">
        <v>21</v>
      </c>
    </row>
    <row r="351" spans="1:14" ht="60" customHeight="1" x14ac:dyDescent="0.35">
      <c r="A351" s="11" t="s">
        <v>1734</v>
      </c>
      <c r="B351" s="1" t="s">
        <v>1735</v>
      </c>
      <c r="C351" s="2" t="s">
        <v>27</v>
      </c>
      <c r="D351" s="3" t="s">
        <v>1625</v>
      </c>
      <c r="E351" s="4" t="s">
        <v>18</v>
      </c>
      <c r="F351" s="4" t="s">
        <v>19</v>
      </c>
      <c r="G351" s="4" t="s">
        <v>20</v>
      </c>
      <c r="H351" s="4" t="s">
        <v>21</v>
      </c>
      <c r="I351" s="5" t="s">
        <v>21</v>
      </c>
      <c r="J351" s="1" t="s">
        <v>1736</v>
      </c>
      <c r="K351" s="1" t="s">
        <v>1737</v>
      </c>
      <c r="L351" s="1" t="s">
        <v>1738</v>
      </c>
      <c r="M351" s="4" t="str">
        <f t="shared" si="1"/>
        <v>Outstanding</v>
      </c>
      <c r="N351" s="13" t="s">
        <v>21</v>
      </c>
    </row>
    <row r="352" spans="1:14" ht="60" customHeight="1" x14ac:dyDescent="0.35">
      <c r="A352" s="11" t="s">
        <v>1739</v>
      </c>
      <c r="B352" s="1" t="s">
        <v>1740</v>
      </c>
      <c r="C352" s="2" t="s">
        <v>27</v>
      </c>
      <c r="D352" s="3" t="s">
        <v>1625</v>
      </c>
      <c r="E352" s="4" t="s">
        <v>18</v>
      </c>
      <c r="F352" s="4" t="s">
        <v>19</v>
      </c>
      <c r="G352" s="4" t="s">
        <v>20</v>
      </c>
      <c r="H352" s="4" t="s">
        <v>21</v>
      </c>
      <c r="I352" s="5" t="s">
        <v>21</v>
      </c>
      <c r="J352" s="1" t="s">
        <v>1741</v>
      </c>
      <c r="K352" s="1" t="s">
        <v>1742</v>
      </c>
      <c r="L352" s="1" t="s">
        <v>1743</v>
      </c>
      <c r="M352" s="4" t="str">
        <f t="shared" si="1"/>
        <v>Outstanding</v>
      </c>
      <c r="N352" s="13" t="s">
        <v>21</v>
      </c>
    </row>
    <row r="353" spans="1:14" ht="60" customHeight="1" x14ac:dyDescent="0.35">
      <c r="A353" s="11" t="s">
        <v>1744</v>
      </c>
      <c r="B353" s="1" t="s">
        <v>1745</v>
      </c>
      <c r="C353" s="2" t="s">
        <v>27</v>
      </c>
      <c r="D353" s="3" t="s">
        <v>1625</v>
      </c>
      <c r="E353" s="4" t="s">
        <v>18</v>
      </c>
      <c r="F353" s="4" t="s">
        <v>19</v>
      </c>
      <c r="G353" s="4" t="s">
        <v>20</v>
      </c>
      <c r="H353" s="4" t="s">
        <v>21</v>
      </c>
      <c r="I353" s="5" t="s">
        <v>21</v>
      </c>
      <c r="J353" s="1" t="s">
        <v>1746</v>
      </c>
      <c r="K353" s="1" t="s">
        <v>1747</v>
      </c>
      <c r="L353" s="1" t="s">
        <v>1748</v>
      </c>
      <c r="M353" s="4" t="str">
        <f t="shared" si="1"/>
        <v>Outstanding</v>
      </c>
      <c r="N353" s="13" t="s">
        <v>21</v>
      </c>
    </row>
    <row r="354" spans="1:14" ht="60" customHeight="1" x14ac:dyDescent="0.35">
      <c r="A354" s="11" t="s">
        <v>1749</v>
      </c>
      <c r="B354" s="1" t="s">
        <v>1750</v>
      </c>
      <c r="C354" s="2" t="s">
        <v>27</v>
      </c>
      <c r="D354" s="3" t="s">
        <v>1625</v>
      </c>
      <c r="E354" s="4" t="s">
        <v>18</v>
      </c>
      <c r="F354" s="4" t="s">
        <v>19</v>
      </c>
      <c r="G354" s="4" t="s">
        <v>20</v>
      </c>
      <c r="H354" s="4" t="s">
        <v>21</v>
      </c>
      <c r="I354" s="5" t="s">
        <v>21</v>
      </c>
      <c r="J354" s="1" t="s">
        <v>1751</v>
      </c>
      <c r="K354" s="1" t="s">
        <v>1752</v>
      </c>
      <c r="L354" s="1" t="s">
        <v>1753</v>
      </c>
      <c r="M354" s="4" t="str">
        <f t="shared" si="1"/>
        <v>Outstanding</v>
      </c>
      <c r="N354" s="13" t="s">
        <v>21</v>
      </c>
    </row>
    <row r="355" spans="1:14" ht="60" customHeight="1" x14ac:dyDescent="0.35">
      <c r="A355" s="11" t="s">
        <v>1754</v>
      </c>
      <c r="B355" s="1" t="s">
        <v>1755</v>
      </c>
      <c r="C355" s="2" t="s">
        <v>27</v>
      </c>
      <c r="D355" s="3" t="s">
        <v>1625</v>
      </c>
      <c r="E355" s="4" t="s">
        <v>18</v>
      </c>
      <c r="F355" s="4" t="s">
        <v>19</v>
      </c>
      <c r="G355" s="4" t="s">
        <v>20</v>
      </c>
      <c r="H355" s="4" t="s">
        <v>21</v>
      </c>
      <c r="I355" s="5" t="s">
        <v>21</v>
      </c>
      <c r="J355" s="1" t="s">
        <v>1756</v>
      </c>
      <c r="K355" s="1" t="s">
        <v>1757</v>
      </c>
      <c r="L355" s="1" t="s">
        <v>1758</v>
      </c>
      <c r="M355" s="4" t="str">
        <f t="shared" si="1"/>
        <v>Outstanding</v>
      </c>
      <c r="N355" s="13" t="s">
        <v>21</v>
      </c>
    </row>
    <row r="356" spans="1:14" ht="60" customHeight="1" x14ac:dyDescent="0.35">
      <c r="A356" s="11" t="s">
        <v>1759</v>
      </c>
      <c r="B356" s="1" t="s">
        <v>1760</v>
      </c>
      <c r="C356" s="2" t="s">
        <v>16</v>
      </c>
      <c r="D356" s="3" t="s">
        <v>1625</v>
      </c>
      <c r="E356" s="4" t="s">
        <v>18</v>
      </c>
      <c r="F356" s="4" t="s">
        <v>19</v>
      </c>
      <c r="G356" s="4" t="s">
        <v>20</v>
      </c>
      <c r="H356" s="4" t="s">
        <v>21</v>
      </c>
      <c r="I356" s="5" t="s">
        <v>21</v>
      </c>
      <c r="J356" s="1" t="s">
        <v>1761</v>
      </c>
      <c r="K356" s="1" t="s">
        <v>1762</v>
      </c>
      <c r="L356" s="1" t="s">
        <v>1763</v>
      </c>
      <c r="M356" s="4" t="str">
        <f t="shared" si="1"/>
        <v>Outstanding</v>
      </c>
      <c r="N356" s="13" t="s">
        <v>21</v>
      </c>
    </row>
    <row r="357" spans="1:14" ht="60" customHeight="1" x14ac:dyDescent="0.35">
      <c r="A357" s="11" t="s">
        <v>1764</v>
      </c>
      <c r="B357" s="1" t="s">
        <v>1765</v>
      </c>
      <c r="C357" s="2" t="s">
        <v>27</v>
      </c>
      <c r="D357" s="3" t="s">
        <v>1766</v>
      </c>
      <c r="E357" s="4" t="s">
        <v>18</v>
      </c>
      <c r="F357" s="4" t="s">
        <v>19</v>
      </c>
      <c r="G357" s="4" t="s">
        <v>20</v>
      </c>
      <c r="H357" s="4" t="s">
        <v>21</v>
      </c>
      <c r="I357" s="5" t="s">
        <v>21</v>
      </c>
      <c r="J357" s="1" t="s">
        <v>1767</v>
      </c>
      <c r="K357" s="1" t="s">
        <v>1458</v>
      </c>
      <c r="L357" s="1" t="s">
        <v>1768</v>
      </c>
      <c r="M357" s="4" t="str">
        <f t="shared" si="1"/>
        <v>Outstanding</v>
      </c>
      <c r="N357" s="13" t="s">
        <v>21</v>
      </c>
    </row>
    <row r="358" spans="1:14" ht="60" customHeight="1" x14ac:dyDescent="0.35">
      <c r="A358" s="11" t="s">
        <v>1769</v>
      </c>
      <c r="B358" s="1" t="s">
        <v>1770</v>
      </c>
      <c r="C358" s="2" t="s">
        <v>27</v>
      </c>
      <c r="D358" s="3" t="s">
        <v>1766</v>
      </c>
      <c r="E358" s="4" t="s">
        <v>18</v>
      </c>
      <c r="F358" s="4" t="s">
        <v>19</v>
      </c>
      <c r="G358" s="4" t="s">
        <v>20</v>
      </c>
      <c r="H358" s="4" t="s">
        <v>21</v>
      </c>
      <c r="I358" s="5" t="s">
        <v>21</v>
      </c>
      <c r="J358" s="1" t="s">
        <v>1771</v>
      </c>
      <c r="K358" s="1" t="s">
        <v>1463</v>
      </c>
      <c r="L358" s="1" t="s">
        <v>1772</v>
      </c>
      <c r="M358" s="4" t="str">
        <f t="shared" si="1"/>
        <v>Outstanding</v>
      </c>
      <c r="N358" s="13" t="s">
        <v>21</v>
      </c>
    </row>
    <row r="359" spans="1:14" ht="60" customHeight="1" x14ac:dyDescent="0.35">
      <c r="A359" s="11" t="s">
        <v>1773</v>
      </c>
      <c r="B359" s="1" t="s">
        <v>1774</v>
      </c>
      <c r="C359" s="2" t="s">
        <v>27</v>
      </c>
      <c r="D359" s="3" t="s">
        <v>1766</v>
      </c>
      <c r="E359" s="4" t="s">
        <v>18</v>
      </c>
      <c r="F359" s="4" t="s">
        <v>19</v>
      </c>
      <c r="G359" s="4" t="s">
        <v>20</v>
      </c>
      <c r="H359" s="4" t="s">
        <v>21</v>
      </c>
      <c r="I359" s="5" t="s">
        <v>21</v>
      </c>
      <c r="J359" s="1" t="s">
        <v>1775</v>
      </c>
      <c r="K359" s="1" t="s">
        <v>1776</v>
      </c>
      <c r="L359" s="1" t="s">
        <v>1777</v>
      </c>
      <c r="M359" s="4" t="str">
        <f t="shared" si="1"/>
        <v>Outstanding</v>
      </c>
      <c r="N359" s="13" t="s">
        <v>21</v>
      </c>
    </row>
    <row r="360" spans="1:14" ht="60" customHeight="1" x14ac:dyDescent="0.35">
      <c r="A360" s="11" t="s">
        <v>1778</v>
      </c>
      <c r="B360" s="1" t="s">
        <v>1779</v>
      </c>
      <c r="C360" s="2" t="s">
        <v>27</v>
      </c>
      <c r="D360" s="3" t="s">
        <v>1766</v>
      </c>
      <c r="E360" s="4" t="s">
        <v>18</v>
      </c>
      <c r="F360" s="4" t="s">
        <v>19</v>
      </c>
      <c r="G360" s="4" t="s">
        <v>20</v>
      </c>
      <c r="H360" s="4" t="s">
        <v>21</v>
      </c>
      <c r="I360" s="5" t="s">
        <v>21</v>
      </c>
      <c r="J360" s="1" t="s">
        <v>1780</v>
      </c>
      <c r="K360" s="1" t="s">
        <v>1781</v>
      </c>
      <c r="L360" s="1" t="s">
        <v>1782</v>
      </c>
      <c r="M360" s="4" t="str">
        <f t="shared" si="1"/>
        <v>Outstanding</v>
      </c>
      <c r="N360" s="13" t="s">
        <v>21</v>
      </c>
    </row>
    <row r="361" spans="1:14" ht="60" customHeight="1" x14ac:dyDescent="0.35">
      <c r="A361" s="11" t="s">
        <v>1783</v>
      </c>
      <c r="B361" s="1" t="s">
        <v>1784</v>
      </c>
      <c r="C361" s="2" t="s">
        <v>27</v>
      </c>
      <c r="D361" s="3" t="s">
        <v>1766</v>
      </c>
      <c r="E361" s="4" t="s">
        <v>18</v>
      </c>
      <c r="F361" s="4" t="s">
        <v>19</v>
      </c>
      <c r="G361" s="4" t="s">
        <v>20</v>
      </c>
      <c r="H361" s="4" t="s">
        <v>21</v>
      </c>
      <c r="I361" s="5" t="s">
        <v>21</v>
      </c>
      <c r="J361" s="1" t="s">
        <v>1785</v>
      </c>
      <c r="K361" s="1" t="s">
        <v>1786</v>
      </c>
      <c r="L361" s="1" t="s">
        <v>1787</v>
      </c>
      <c r="M361" s="4" t="str">
        <f t="shared" si="1"/>
        <v>Outstanding</v>
      </c>
      <c r="N361" s="13" t="s">
        <v>21</v>
      </c>
    </row>
    <row r="362" spans="1:14" ht="60" customHeight="1" x14ac:dyDescent="0.35">
      <c r="A362" s="11" t="s">
        <v>1788</v>
      </c>
      <c r="B362" s="1" t="s">
        <v>1789</v>
      </c>
      <c r="C362" s="2" t="s">
        <v>27</v>
      </c>
      <c r="D362" s="3" t="s">
        <v>1766</v>
      </c>
      <c r="E362" s="4" t="s">
        <v>18</v>
      </c>
      <c r="F362" s="4" t="s">
        <v>19</v>
      </c>
      <c r="G362" s="4" t="s">
        <v>20</v>
      </c>
      <c r="H362" s="4" t="s">
        <v>21</v>
      </c>
      <c r="I362" s="5" t="s">
        <v>21</v>
      </c>
      <c r="J362" s="1" t="s">
        <v>1790</v>
      </c>
      <c r="K362" s="1" t="s">
        <v>1791</v>
      </c>
      <c r="L362" s="1" t="s">
        <v>1792</v>
      </c>
      <c r="M362" s="4" t="str">
        <f t="shared" si="1"/>
        <v>Outstanding</v>
      </c>
      <c r="N362" s="13" t="s">
        <v>21</v>
      </c>
    </row>
    <row r="363" spans="1:14" ht="60" customHeight="1" x14ac:dyDescent="0.35">
      <c r="A363" s="11" t="s">
        <v>1793</v>
      </c>
      <c r="B363" s="1" t="s">
        <v>1794</v>
      </c>
      <c r="C363" s="2" t="s">
        <v>27</v>
      </c>
      <c r="D363" s="3" t="s">
        <v>1766</v>
      </c>
      <c r="E363" s="4" t="s">
        <v>18</v>
      </c>
      <c r="F363" s="4" t="s">
        <v>19</v>
      </c>
      <c r="G363" s="4" t="s">
        <v>20</v>
      </c>
      <c r="H363" s="4" t="s">
        <v>21</v>
      </c>
      <c r="I363" s="5" t="s">
        <v>21</v>
      </c>
      <c r="J363" s="1" t="s">
        <v>1795</v>
      </c>
      <c r="K363" s="1" t="s">
        <v>1796</v>
      </c>
      <c r="L363" s="1" t="s">
        <v>1797</v>
      </c>
      <c r="M363" s="4" t="str">
        <f t="shared" si="1"/>
        <v>Outstanding</v>
      </c>
      <c r="N363" s="13" t="s">
        <v>21</v>
      </c>
    </row>
    <row r="364" spans="1:14" ht="60" customHeight="1" x14ac:dyDescent="0.35">
      <c r="A364" s="11" t="s">
        <v>1798</v>
      </c>
      <c r="B364" s="1" t="s">
        <v>1799</v>
      </c>
      <c r="C364" s="2" t="s">
        <v>27</v>
      </c>
      <c r="D364" s="3" t="s">
        <v>1766</v>
      </c>
      <c r="E364" s="4" t="s">
        <v>18</v>
      </c>
      <c r="F364" s="4" t="s">
        <v>19</v>
      </c>
      <c r="G364" s="4" t="s">
        <v>20</v>
      </c>
      <c r="H364" s="4" t="s">
        <v>21</v>
      </c>
      <c r="I364" s="5" t="s">
        <v>21</v>
      </c>
      <c r="J364" s="1" t="s">
        <v>1800</v>
      </c>
      <c r="K364" s="1" t="s">
        <v>1801</v>
      </c>
      <c r="L364" s="1" t="s">
        <v>1802</v>
      </c>
      <c r="M364" s="4" t="str">
        <f t="shared" si="1"/>
        <v>Outstanding</v>
      </c>
      <c r="N364" s="13" t="s">
        <v>21</v>
      </c>
    </row>
    <row r="365" spans="1:14" ht="60" customHeight="1" x14ac:dyDescent="0.35">
      <c r="A365" s="11" t="s">
        <v>1803</v>
      </c>
      <c r="B365" s="1" t="s">
        <v>1804</v>
      </c>
      <c r="C365" s="2" t="s">
        <v>27</v>
      </c>
      <c r="D365" s="3" t="s">
        <v>1766</v>
      </c>
      <c r="E365" s="4" t="s">
        <v>18</v>
      </c>
      <c r="F365" s="4" t="s">
        <v>19</v>
      </c>
      <c r="G365" s="4" t="s">
        <v>20</v>
      </c>
      <c r="H365" s="4" t="s">
        <v>21</v>
      </c>
      <c r="I365" s="5" t="s">
        <v>21</v>
      </c>
      <c r="J365" s="1" t="s">
        <v>1805</v>
      </c>
      <c r="K365" s="1" t="s">
        <v>1806</v>
      </c>
      <c r="L365" s="1" t="s">
        <v>1807</v>
      </c>
      <c r="M365" s="4" t="str">
        <f t="shared" si="1"/>
        <v>Outstanding</v>
      </c>
      <c r="N365" s="13" t="s">
        <v>21</v>
      </c>
    </row>
    <row r="366" spans="1:14" ht="60" customHeight="1" x14ac:dyDescent="0.35">
      <c r="A366" s="11" t="s">
        <v>1808</v>
      </c>
      <c r="B366" s="1" t="s">
        <v>1809</v>
      </c>
      <c r="C366" s="2" t="s">
        <v>27</v>
      </c>
      <c r="D366" s="3" t="s">
        <v>1766</v>
      </c>
      <c r="E366" s="4" t="s">
        <v>18</v>
      </c>
      <c r="F366" s="4" t="s">
        <v>19</v>
      </c>
      <c r="G366" s="4" t="s">
        <v>20</v>
      </c>
      <c r="H366" s="4" t="s">
        <v>21</v>
      </c>
      <c r="I366" s="5" t="s">
        <v>21</v>
      </c>
      <c r="J366" s="1" t="s">
        <v>1810</v>
      </c>
      <c r="K366" s="1" t="s">
        <v>1811</v>
      </c>
      <c r="L366" s="1" t="s">
        <v>1812</v>
      </c>
      <c r="M366" s="4" t="str">
        <f t="shared" si="1"/>
        <v>Outstanding</v>
      </c>
      <c r="N366" s="13" t="s">
        <v>21</v>
      </c>
    </row>
    <row r="367" spans="1:14" ht="60" customHeight="1" x14ac:dyDescent="0.35">
      <c r="A367" s="11" t="s">
        <v>1813</v>
      </c>
      <c r="B367" s="1" t="s">
        <v>1814</v>
      </c>
      <c r="C367" s="2" t="s">
        <v>27</v>
      </c>
      <c r="D367" s="3" t="s">
        <v>1766</v>
      </c>
      <c r="E367" s="4" t="s">
        <v>18</v>
      </c>
      <c r="F367" s="4" t="s">
        <v>19</v>
      </c>
      <c r="G367" s="4" t="s">
        <v>20</v>
      </c>
      <c r="H367" s="4" t="s">
        <v>21</v>
      </c>
      <c r="I367" s="5" t="s">
        <v>21</v>
      </c>
      <c r="J367" s="1" t="s">
        <v>1815</v>
      </c>
      <c r="K367" s="1" t="s">
        <v>1816</v>
      </c>
      <c r="L367" s="1" t="s">
        <v>1817</v>
      </c>
      <c r="M367" s="4" t="str">
        <f t="shared" si="1"/>
        <v>Outstanding</v>
      </c>
      <c r="N367" s="13" t="s">
        <v>21</v>
      </c>
    </row>
    <row r="368" spans="1:14" ht="60" customHeight="1" x14ac:dyDescent="0.35">
      <c r="A368" s="11" t="s">
        <v>1818</v>
      </c>
      <c r="B368" s="1" t="s">
        <v>1819</v>
      </c>
      <c r="C368" s="2" t="s">
        <v>27</v>
      </c>
      <c r="D368" s="3" t="s">
        <v>1766</v>
      </c>
      <c r="E368" s="4" t="s">
        <v>18</v>
      </c>
      <c r="F368" s="4" t="s">
        <v>19</v>
      </c>
      <c r="G368" s="4" t="s">
        <v>20</v>
      </c>
      <c r="H368" s="4" t="s">
        <v>21</v>
      </c>
      <c r="I368" s="5" t="s">
        <v>21</v>
      </c>
      <c r="J368" s="1" t="s">
        <v>1820</v>
      </c>
      <c r="K368" s="1" t="s">
        <v>1821</v>
      </c>
      <c r="L368" s="1" t="s">
        <v>1822</v>
      </c>
      <c r="M368" s="4" t="str">
        <f t="shared" si="1"/>
        <v>Outstanding</v>
      </c>
      <c r="N368" s="13" t="s">
        <v>21</v>
      </c>
    </row>
    <row r="369" spans="1:14" ht="60" customHeight="1" x14ac:dyDescent="0.35">
      <c r="A369" s="11" t="s">
        <v>1823</v>
      </c>
      <c r="B369" s="1" t="s">
        <v>1824</v>
      </c>
      <c r="C369" s="2" t="s">
        <v>27</v>
      </c>
      <c r="D369" s="3" t="s">
        <v>1766</v>
      </c>
      <c r="E369" s="4" t="s">
        <v>18</v>
      </c>
      <c r="F369" s="4" t="s">
        <v>19</v>
      </c>
      <c r="G369" s="4" t="s">
        <v>20</v>
      </c>
      <c r="H369" s="4" t="s">
        <v>21</v>
      </c>
      <c r="I369" s="5" t="s">
        <v>21</v>
      </c>
      <c r="J369" s="1" t="s">
        <v>1825</v>
      </c>
      <c r="K369" s="1" t="s">
        <v>1826</v>
      </c>
      <c r="L369" s="1" t="s">
        <v>1827</v>
      </c>
      <c r="M369" s="4" t="str">
        <f t="shared" si="1"/>
        <v>Outstanding</v>
      </c>
      <c r="N369" s="13" t="s">
        <v>21</v>
      </c>
    </row>
    <row r="370" spans="1:14" ht="60" customHeight="1" x14ac:dyDescent="0.35">
      <c r="A370" s="11" t="s">
        <v>1828</v>
      </c>
      <c r="B370" s="1" t="s">
        <v>1829</v>
      </c>
      <c r="C370" s="2" t="s">
        <v>27</v>
      </c>
      <c r="D370" s="3" t="s">
        <v>1766</v>
      </c>
      <c r="E370" s="4" t="s">
        <v>18</v>
      </c>
      <c r="F370" s="4" t="s">
        <v>19</v>
      </c>
      <c r="G370" s="4" t="s">
        <v>20</v>
      </c>
      <c r="H370" s="4" t="s">
        <v>21</v>
      </c>
      <c r="I370" s="5" t="s">
        <v>21</v>
      </c>
      <c r="J370" s="1" t="s">
        <v>1830</v>
      </c>
      <c r="K370" s="1" t="s">
        <v>1831</v>
      </c>
      <c r="L370" s="1" t="s">
        <v>1832</v>
      </c>
      <c r="M370" s="4" t="str">
        <f t="shared" si="1"/>
        <v>Outstanding</v>
      </c>
      <c r="N370" s="13" t="s">
        <v>21</v>
      </c>
    </row>
    <row r="371" spans="1:14" ht="60" customHeight="1" x14ac:dyDescent="0.35">
      <c r="A371" s="11" t="s">
        <v>1833</v>
      </c>
      <c r="B371" s="1" t="s">
        <v>1834</v>
      </c>
      <c r="C371" s="2" t="s">
        <v>27</v>
      </c>
      <c r="D371" s="3" t="s">
        <v>1766</v>
      </c>
      <c r="E371" s="4" t="s">
        <v>18</v>
      </c>
      <c r="F371" s="4" t="s">
        <v>19</v>
      </c>
      <c r="G371" s="4" t="s">
        <v>20</v>
      </c>
      <c r="H371" s="4" t="s">
        <v>21</v>
      </c>
      <c r="I371" s="5" t="s">
        <v>21</v>
      </c>
      <c r="J371" s="1" t="s">
        <v>1835</v>
      </c>
      <c r="K371" s="1" t="s">
        <v>1836</v>
      </c>
      <c r="L371" s="1" t="s">
        <v>1837</v>
      </c>
      <c r="M371" s="4" t="str">
        <f t="shared" si="1"/>
        <v>Outstanding</v>
      </c>
      <c r="N371" s="13" t="s">
        <v>21</v>
      </c>
    </row>
    <row r="372" spans="1:14" ht="60" customHeight="1" x14ac:dyDescent="0.35">
      <c r="A372" s="11" t="s">
        <v>1838</v>
      </c>
      <c r="B372" s="1" t="s">
        <v>1839</v>
      </c>
      <c r="C372" s="2" t="s">
        <v>27</v>
      </c>
      <c r="D372" s="3" t="s">
        <v>1766</v>
      </c>
      <c r="E372" s="4" t="s">
        <v>18</v>
      </c>
      <c r="F372" s="4" t="s">
        <v>19</v>
      </c>
      <c r="G372" s="4" t="s">
        <v>20</v>
      </c>
      <c r="H372" s="4" t="s">
        <v>21</v>
      </c>
      <c r="I372" s="5" t="s">
        <v>21</v>
      </c>
      <c r="J372" s="1" t="s">
        <v>1840</v>
      </c>
      <c r="K372" s="1" t="s">
        <v>1841</v>
      </c>
      <c r="L372" s="1" t="s">
        <v>1842</v>
      </c>
      <c r="M372" s="4" t="str">
        <f t="shared" si="1"/>
        <v>Outstanding</v>
      </c>
      <c r="N372" s="13" t="s">
        <v>21</v>
      </c>
    </row>
    <row r="373" spans="1:14" ht="60" customHeight="1" x14ac:dyDescent="0.35">
      <c r="A373" s="11" t="s">
        <v>1843</v>
      </c>
      <c r="B373" s="1" t="s">
        <v>1844</v>
      </c>
      <c r="C373" s="2" t="s">
        <v>27</v>
      </c>
      <c r="D373" s="3" t="s">
        <v>1766</v>
      </c>
      <c r="E373" s="4" t="s">
        <v>18</v>
      </c>
      <c r="F373" s="4" t="s">
        <v>19</v>
      </c>
      <c r="G373" s="4" t="s">
        <v>20</v>
      </c>
      <c r="H373" s="4" t="s">
        <v>21</v>
      </c>
      <c r="I373" s="5" t="s">
        <v>21</v>
      </c>
      <c r="J373" s="1" t="s">
        <v>1537</v>
      </c>
      <c r="K373" s="1" t="s">
        <v>1845</v>
      </c>
      <c r="L373" s="1" t="s">
        <v>1846</v>
      </c>
      <c r="M373" s="4" t="str">
        <f t="shared" si="1"/>
        <v>Outstanding</v>
      </c>
      <c r="N373" s="13" t="s">
        <v>21</v>
      </c>
    </row>
    <row r="374" spans="1:14" ht="60" customHeight="1" x14ac:dyDescent="0.35">
      <c r="A374" s="11" t="s">
        <v>1847</v>
      </c>
      <c r="B374" s="1" t="s">
        <v>1848</v>
      </c>
      <c r="C374" s="2" t="s">
        <v>27</v>
      </c>
      <c r="D374" s="3" t="s">
        <v>1766</v>
      </c>
      <c r="E374" s="4" t="s">
        <v>18</v>
      </c>
      <c r="F374" s="4" t="s">
        <v>19</v>
      </c>
      <c r="G374" s="4" t="s">
        <v>20</v>
      </c>
      <c r="H374" s="4" t="s">
        <v>21</v>
      </c>
      <c r="I374" s="5" t="s">
        <v>21</v>
      </c>
      <c r="J374" s="1" t="s">
        <v>1849</v>
      </c>
      <c r="K374" s="1" t="s">
        <v>1850</v>
      </c>
      <c r="L374" s="1" t="s">
        <v>1851</v>
      </c>
      <c r="M374" s="4" t="str">
        <f t="shared" si="1"/>
        <v>Outstanding</v>
      </c>
      <c r="N374" s="13" t="s">
        <v>21</v>
      </c>
    </row>
    <row r="375" spans="1:14" ht="60" customHeight="1" x14ac:dyDescent="0.35">
      <c r="A375" s="11" t="s">
        <v>1852</v>
      </c>
      <c r="B375" s="1" t="s">
        <v>1853</v>
      </c>
      <c r="C375" s="2" t="s">
        <v>27</v>
      </c>
      <c r="D375" s="3" t="s">
        <v>1766</v>
      </c>
      <c r="E375" s="4" t="s">
        <v>18</v>
      </c>
      <c r="F375" s="4" t="s">
        <v>19</v>
      </c>
      <c r="G375" s="4" t="s">
        <v>20</v>
      </c>
      <c r="H375" s="4" t="s">
        <v>21</v>
      </c>
      <c r="I375" s="5" t="s">
        <v>21</v>
      </c>
      <c r="J375" s="1" t="s">
        <v>1854</v>
      </c>
      <c r="K375" s="1" t="s">
        <v>1855</v>
      </c>
      <c r="L375" s="1" t="s">
        <v>1856</v>
      </c>
      <c r="M375" s="4" t="str">
        <f t="shared" si="1"/>
        <v>Outstanding</v>
      </c>
      <c r="N375" s="13" t="s">
        <v>21</v>
      </c>
    </row>
    <row r="376" spans="1:14" ht="60" customHeight="1" x14ac:dyDescent="0.35">
      <c r="A376" s="11" t="s">
        <v>1857</v>
      </c>
      <c r="B376" s="1" t="s">
        <v>1858</v>
      </c>
      <c r="C376" s="2" t="s">
        <v>27</v>
      </c>
      <c r="D376" s="3" t="s">
        <v>1766</v>
      </c>
      <c r="E376" s="4" t="s">
        <v>18</v>
      </c>
      <c r="F376" s="4" t="s">
        <v>19</v>
      </c>
      <c r="G376" s="4" t="s">
        <v>20</v>
      </c>
      <c r="H376" s="4" t="s">
        <v>21</v>
      </c>
      <c r="I376" s="5" t="s">
        <v>21</v>
      </c>
      <c r="J376" s="1" t="s">
        <v>1859</v>
      </c>
      <c r="K376" s="1" t="s">
        <v>1860</v>
      </c>
      <c r="L376" s="1" t="s">
        <v>1861</v>
      </c>
      <c r="M376" s="4" t="str">
        <f t="shared" si="1"/>
        <v>Outstanding</v>
      </c>
      <c r="N376" s="13" t="s">
        <v>21</v>
      </c>
    </row>
    <row r="377" spans="1:14" ht="60" customHeight="1" x14ac:dyDescent="0.35">
      <c r="A377" s="11" t="s">
        <v>1862</v>
      </c>
      <c r="B377" s="1" t="s">
        <v>1863</v>
      </c>
      <c r="C377" s="2" t="s">
        <v>27</v>
      </c>
      <c r="D377" s="3" t="s">
        <v>1766</v>
      </c>
      <c r="E377" s="4" t="s">
        <v>18</v>
      </c>
      <c r="F377" s="4" t="s">
        <v>19</v>
      </c>
      <c r="G377" s="4" t="s">
        <v>20</v>
      </c>
      <c r="H377" s="4" t="s">
        <v>21</v>
      </c>
      <c r="I377" s="5" t="s">
        <v>21</v>
      </c>
      <c r="J377" s="1" t="s">
        <v>1864</v>
      </c>
      <c r="K377" s="1" t="s">
        <v>1865</v>
      </c>
      <c r="L377" s="1" t="s">
        <v>1866</v>
      </c>
      <c r="M377" s="4" t="str">
        <f t="shared" si="1"/>
        <v>Outstanding</v>
      </c>
      <c r="N377" s="13" t="s">
        <v>21</v>
      </c>
    </row>
    <row r="378" spans="1:14" ht="60" customHeight="1" x14ac:dyDescent="0.35">
      <c r="A378" s="11" t="s">
        <v>1867</v>
      </c>
      <c r="B378" s="1" t="s">
        <v>1868</v>
      </c>
      <c r="C378" s="2" t="s">
        <v>27</v>
      </c>
      <c r="D378" s="3" t="s">
        <v>1766</v>
      </c>
      <c r="E378" s="4" t="s">
        <v>18</v>
      </c>
      <c r="F378" s="4" t="s">
        <v>19</v>
      </c>
      <c r="G378" s="4" t="s">
        <v>20</v>
      </c>
      <c r="H378" s="4" t="s">
        <v>21</v>
      </c>
      <c r="I378" s="5" t="s">
        <v>21</v>
      </c>
      <c r="J378" s="1" t="s">
        <v>1869</v>
      </c>
      <c r="K378" s="1" t="s">
        <v>1563</v>
      </c>
      <c r="L378" s="1" t="s">
        <v>1870</v>
      </c>
      <c r="M378" s="4" t="str">
        <f t="shared" si="1"/>
        <v>Outstanding</v>
      </c>
      <c r="N378" s="13" t="s">
        <v>21</v>
      </c>
    </row>
    <row r="379" spans="1:14" ht="60" customHeight="1" x14ac:dyDescent="0.35">
      <c r="A379" s="11" t="s">
        <v>1871</v>
      </c>
      <c r="B379" s="1" t="s">
        <v>1872</v>
      </c>
      <c r="C379" s="2" t="s">
        <v>27</v>
      </c>
      <c r="D379" s="3" t="s">
        <v>1766</v>
      </c>
      <c r="E379" s="4" t="s">
        <v>18</v>
      </c>
      <c r="F379" s="4" t="s">
        <v>19</v>
      </c>
      <c r="G379" s="4" t="s">
        <v>20</v>
      </c>
      <c r="H379" s="4" t="s">
        <v>21</v>
      </c>
      <c r="I379" s="5" t="s">
        <v>21</v>
      </c>
      <c r="J379" s="1" t="s">
        <v>1873</v>
      </c>
      <c r="K379" s="1" t="s">
        <v>1874</v>
      </c>
      <c r="L379" s="1" t="s">
        <v>1875</v>
      </c>
      <c r="M379" s="4" t="str">
        <f t="shared" si="1"/>
        <v>Outstanding</v>
      </c>
      <c r="N379" s="13" t="s">
        <v>21</v>
      </c>
    </row>
    <row r="380" spans="1:14" ht="60" customHeight="1" x14ac:dyDescent="0.35">
      <c r="A380" s="11" t="s">
        <v>1876</v>
      </c>
      <c r="B380" s="1" t="s">
        <v>1877</v>
      </c>
      <c r="C380" s="2" t="s">
        <v>27</v>
      </c>
      <c r="D380" s="3" t="s">
        <v>1766</v>
      </c>
      <c r="E380" s="4" t="s">
        <v>18</v>
      </c>
      <c r="F380" s="4" t="s">
        <v>19</v>
      </c>
      <c r="G380" s="4" t="s">
        <v>20</v>
      </c>
      <c r="H380" s="4" t="s">
        <v>21</v>
      </c>
      <c r="I380" s="5" t="s">
        <v>21</v>
      </c>
      <c r="J380" s="1" t="s">
        <v>1878</v>
      </c>
      <c r="K380" s="1" t="s">
        <v>1879</v>
      </c>
      <c r="L380" s="1" t="s">
        <v>1880</v>
      </c>
      <c r="M380" s="4" t="str">
        <f t="shared" si="1"/>
        <v>Outstanding</v>
      </c>
      <c r="N380" s="13" t="s">
        <v>21</v>
      </c>
    </row>
    <row r="381" spans="1:14" ht="60" customHeight="1" x14ac:dyDescent="0.35">
      <c r="A381" s="11" t="s">
        <v>1881</v>
      </c>
      <c r="B381" s="1" t="s">
        <v>1882</v>
      </c>
      <c r="C381" s="2" t="s">
        <v>27</v>
      </c>
      <c r="D381" s="3" t="s">
        <v>1766</v>
      </c>
      <c r="E381" s="4" t="s">
        <v>18</v>
      </c>
      <c r="F381" s="4" t="s">
        <v>19</v>
      </c>
      <c r="G381" s="4" t="s">
        <v>20</v>
      </c>
      <c r="H381" s="4" t="s">
        <v>21</v>
      </c>
      <c r="I381" s="5" t="s">
        <v>21</v>
      </c>
      <c r="J381" s="1" t="s">
        <v>1883</v>
      </c>
      <c r="K381" s="1" t="s">
        <v>1884</v>
      </c>
      <c r="L381" s="1" t="s">
        <v>1885</v>
      </c>
      <c r="M381" s="4" t="str">
        <f t="shared" si="1"/>
        <v>Outstanding</v>
      </c>
      <c r="N381" s="13" t="s">
        <v>21</v>
      </c>
    </row>
    <row r="382" spans="1:14" ht="60" customHeight="1" x14ac:dyDescent="0.35">
      <c r="A382" s="11" t="s">
        <v>1886</v>
      </c>
      <c r="B382" s="1" t="s">
        <v>1887</v>
      </c>
      <c r="C382" s="2" t="s">
        <v>27</v>
      </c>
      <c r="D382" s="3" t="s">
        <v>1766</v>
      </c>
      <c r="E382" s="4" t="s">
        <v>18</v>
      </c>
      <c r="F382" s="4" t="s">
        <v>19</v>
      </c>
      <c r="G382" s="4" t="s">
        <v>20</v>
      </c>
      <c r="H382" s="4" t="s">
        <v>21</v>
      </c>
      <c r="I382" s="5" t="s">
        <v>21</v>
      </c>
      <c r="J382" s="1" t="s">
        <v>1888</v>
      </c>
      <c r="K382" s="1" t="s">
        <v>1889</v>
      </c>
      <c r="L382" s="1" t="s">
        <v>1890</v>
      </c>
      <c r="M382" s="4" t="str">
        <f t="shared" si="1"/>
        <v>Outstanding</v>
      </c>
      <c r="N382" s="13" t="s">
        <v>21</v>
      </c>
    </row>
    <row r="383" spans="1:14" ht="60" customHeight="1" x14ac:dyDescent="0.35">
      <c r="A383" s="11" t="s">
        <v>1891</v>
      </c>
      <c r="B383" s="1" t="s">
        <v>1892</v>
      </c>
      <c r="C383" s="2" t="s">
        <v>27</v>
      </c>
      <c r="D383" s="3" t="s">
        <v>1766</v>
      </c>
      <c r="E383" s="4" t="s">
        <v>18</v>
      </c>
      <c r="F383" s="4" t="s">
        <v>19</v>
      </c>
      <c r="G383" s="4" t="s">
        <v>20</v>
      </c>
      <c r="H383" s="4" t="s">
        <v>21</v>
      </c>
      <c r="I383" s="5" t="s">
        <v>21</v>
      </c>
      <c r="J383" s="1" t="s">
        <v>1893</v>
      </c>
      <c r="K383" s="1" t="s">
        <v>1894</v>
      </c>
      <c r="L383" s="1" t="s">
        <v>1895</v>
      </c>
      <c r="M383" s="4" t="str">
        <f t="shared" si="1"/>
        <v>Outstanding</v>
      </c>
      <c r="N383" s="13" t="s">
        <v>21</v>
      </c>
    </row>
    <row r="384" spans="1:14" ht="60" customHeight="1" x14ac:dyDescent="0.35">
      <c r="A384" s="11" t="s">
        <v>1896</v>
      </c>
      <c r="B384" s="1" t="s">
        <v>1897</v>
      </c>
      <c r="C384" s="2" t="s">
        <v>27</v>
      </c>
      <c r="D384" s="3" t="s">
        <v>1766</v>
      </c>
      <c r="E384" s="4" t="s">
        <v>18</v>
      </c>
      <c r="F384" s="4" t="s">
        <v>19</v>
      </c>
      <c r="G384" s="4" t="s">
        <v>20</v>
      </c>
      <c r="H384" s="4" t="s">
        <v>21</v>
      </c>
      <c r="I384" s="5" t="s">
        <v>21</v>
      </c>
      <c r="J384" s="1" t="s">
        <v>1898</v>
      </c>
      <c r="K384" s="1" t="s">
        <v>1899</v>
      </c>
      <c r="L384" s="1" t="s">
        <v>1900</v>
      </c>
      <c r="M384" s="4" t="str">
        <f t="shared" si="1"/>
        <v>Outstanding</v>
      </c>
      <c r="N384" s="13" t="s">
        <v>21</v>
      </c>
    </row>
    <row r="385" spans="1:14" ht="60" customHeight="1" x14ac:dyDescent="0.35">
      <c r="A385" s="11" t="s">
        <v>1901</v>
      </c>
      <c r="B385" s="1" t="s">
        <v>1902</v>
      </c>
      <c r="C385" s="2" t="s">
        <v>27</v>
      </c>
      <c r="D385" s="3" t="s">
        <v>1766</v>
      </c>
      <c r="E385" s="4" t="s">
        <v>18</v>
      </c>
      <c r="F385" s="4" t="s">
        <v>19</v>
      </c>
      <c r="G385" s="4" t="s">
        <v>20</v>
      </c>
      <c r="H385" s="4" t="s">
        <v>21</v>
      </c>
      <c r="I385" s="5" t="s">
        <v>21</v>
      </c>
      <c r="J385" s="1" t="s">
        <v>1903</v>
      </c>
      <c r="K385" s="1" t="s">
        <v>1904</v>
      </c>
      <c r="L385" s="1" t="s">
        <v>1905</v>
      </c>
      <c r="M385" s="4" t="str">
        <f t="shared" si="1"/>
        <v>Outstanding</v>
      </c>
      <c r="N385" s="13" t="s">
        <v>21</v>
      </c>
    </row>
    <row r="386" spans="1:14" ht="60" customHeight="1" x14ac:dyDescent="0.35">
      <c r="A386" s="11" t="s">
        <v>1906</v>
      </c>
      <c r="B386" s="1" t="s">
        <v>1907</v>
      </c>
      <c r="C386" s="2" t="s">
        <v>27</v>
      </c>
      <c r="D386" s="3" t="s">
        <v>1766</v>
      </c>
      <c r="E386" s="4" t="s">
        <v>18</v>
      </c>
      <c r="F386" s="4" t="s">
        <v>19</v>
      </c>
      <c r="G386" s="4" t="s">
        <v>20</v>
      </c>
      <c r="H386" s="4" t="s">
        <v>21</v>
      </c>
      <c r="I386" s="5" t="s">
        <v>21</v>
      </c>
      <c r="J386" s="1" t="s">
        <v>1908</v>
      </c>
      <c r="K386" s="1" t="s">
        <v>1909</v>
      </c>
      <c r="L386" s="1" t="s">
        <v>1910</v>
      </c>
      <c r="M386" s="4" t="str">
        <f t="shared" si="1"/>
        <v>Outstanding</v>
      </c>
      <c r="N386" s="13" t="s">
        <v>21</v>
      </c>
    </row>
    <row r="387" spans="1:14" ht="60" customHeight="1" x14ac:dyDescent="0.35">
      <c r="A387" s="11" t="s">
        <v>1911</v>
      </c>
      <c r="B387" s="1" t="s">
        <v>1912</v>
      </c>
      <c r="C387" s="2" t="s">
        <v>27</v>
      </c>
      <c r="D387" s="3" t="s">
        <v>1766</v>
      </c>
      <c r="E387" s="4" t="s">
        <v>18</v>
      </c>
      <c r="F387" s="4" t="s">
        <v>19</v>
      </c>
      <c r="G387" s="4" t="s">
        <v>20</v>
      </c>
      <c r="H387" s="4" t="s">
        <v>21</v>
      </c>
      <c r="I387" s="5" t="s">
        <v>21</v>
      </c>
      <c r="J387" s="1" t="s">
        <v>1913</v>
      </c>
      <c r="K387" s="1" t="s">
        <v>1914</v>
      </c>
      <c r="L387" s="1" t="s">
        <v>1915</v>
      </c>
      <c r="M387" s="4" t="str">
        <f t="shared" si="1"/>
        <v>Outstanding</v>
      </c>
      <c r="N387" s="13" t="s">
        <v>21</v>
      </c>
    </row>
    <row r="388" spans="1:14" ht="60" customHeight="1" x14ac:dyDescent="0.35">
      <c r="A388" s="11" t="s">
        <v>1916</v>
      </c>
      <c r="B388" s="1" t="s">
        <v>1917</v>
      </c>
      <c r="C388" s="2" t="s">
        <v>27</v>
      </c>
      <c r="D388" s="3" t="s">
        <v>1766</v>
      </c>
      <c r="E388" s="4" t="s">
        <v>18</v>
      </c>
      <c r="F388" s="4" t="s">
        <v>19</v>
      </c>
      <c r="G388" s="4" t="s">
        <v>20</v>
      </c>
      <c r="H388" s="4" t="s">
        <v>21</v>
      </c>
      <c r="I388" s="5" t="s">
        <v>21</v>
      </c>
      <c r="J388" s="1" t="s">
        <v>1918</v>
      </c>
      <c r="K388" s="1" t="s">
        <v>1919</v>
      </c>
      <c r="L388" s="1" t="s">
        <v>1920</v>
      </c>
      <c r="M388" s="4" t="str">
        <f t="shared" si="1"/>
        <v>Outstanding</v>
      </c>
      <c r="N388" s="13" t="s">
        <v>21</v>
      </c>
    </row>
    <row r="389" spans="1:14" ht="60" customHeight="1" x14ac:dyDescent="0.35">
      <c r="A389" s="11" t="s">
        <v>1921</v>
      </c>
      <c r="B389" s="1" t="s">
        <v>1922</v>
      </c>
      <c r="C389" s="2" t="s">
        <v>27</v>
      </c>
      <c r="D389" s="3" t="s">
        <v>1766</v>
      </c>
      <c r="E389" s="4" t="s">
        <v>18</v>
      </c>
      <c r="F389" s="4" t="s">
        <v>19</v>
      </c>
      <c r="G389" s="4" t="s">
        <v>20</v>
      </c>
      <c r="H389" s="4" t="s">
        <v>21</v>
      </c>
      <c r="I389" s="5" t="s">
        <v>21</v>
      </c>
      <c r="J389" s="1" t="s">
        <v>1923</v>
      </c>
      <c r="K389" s="1" t="s">
        <v>1621</v>
      </c>
      <c r="L389" s="1" t="s">
        <v>1924</v>
      </c>
      <c r="M389" s="4" t="str">
        <f t="shared" si="1"/>
        <v>Outstanding</v>
      </c>
      <c r="N389" s="13" t="s">
        <v>21</v>
      </c>
    </row>
    <row r="390" spans="1:14" ht="60" customHeight="1" x14ac:dyDescent="0.35">
      <c r="A390" s="11" t="s">
        <v>1925</v>
      </c>
      <c r="B390" s="1" t="s">
        <v>1926</v>
      </c>
      <c r="C390" s="2" t="s">
        <v>27</v>
      </c>
      <c r="D390" s="3" t="s">
        <v>1927</v>
      </c>
      <c r="E390" s="4" t="s">
        <v>18</v>
      </c>
      <c r="F390" s="4" t="s">
        <v>19</v>
      </c>
      <c r="G390" s="4" t="s">
        <v>20</v>
      </c>
      <c r="H390" s="4" t="s">
        <v>21</v>
      </c>
      <c r="I390" s="5" t="s">
        <v>21</v>
      </c>
      <c r="J390" s="1" t="s">
        <v>1928</v>
      </c>
      <c r="K390" s="1" t="s">
        <v>1458</v>
      </c>
      <c r="L390" s="1" t="s">
        <v>1929</v>
      </c>
      <c r="M390" s="4" t="str">
        <f t="shared" si="1"/>
        <v>Outstanding</v>
      </c>
      <c r="N390" s="13" t="s">
        <v>21</v>
      </c>
    </row>
    <row r="391" spans="1:14" ht="60" customHeight="1" x14ac:dyDescent="0.35">
      <c r="A391" s="11" t="s">
        <v>1930</v>
      </c>
      <c r="B391" s="1" t="s">
        <v>1931</v>
      </c>
      <c r="C391" s="2" t="s">
        <v>27</v>
      </c>
      <c r="D391" s="3" t="s">
        <v>1927</v>
      </c>
      <c r="E391" s="4" t="s">
        <v>18</v>
      </c>
      <c r="F391" s="4" t="s">
        <v>19</v>
      </c>
      <c r="G391" s="4" t="s">
        <v>20</v>
      </c>
      <c r="H391" s="4" t="s">
        <v>21</v>
      </c>
      <c r="I391" s="5" t="s">
        <v>21</v>
      </c>
      <c r="J391" s="1" t="s">
        <v>1932</v>
      </c>
      <c r="K391" s="1" t="s">
        <v>1933</v>
      </c>
      <c r="L391" s="1" t="s">
        <v>1934</v>
      </c>
      <c r="M391" s="4" t="str">
        <f t="shared" si="1"/>
        <v>Outstanding</v>
      </c>
      <c r="N391" s="13" t="s">
        <v>21</v>
      </c>
    </row>
    <row r="392" spans="1:14" ht="60" customHeight="1" x14ac:dyDescent="0.35">
      <c r="A392" s="11" t="s">
        <v>1935</v>
      </c>
      <c r="B392" s="1" t="s">
        <v>1936</v>
      </c>
      <c r="C392" s="2" t="s">
        <v>27</v>
      </c>
      <c r="D392" s="3" t="s">
        <v>1927</v>
      </c>
      <c r="E392" s="4" t="s">
        <v>18</v>
      </c>
      <c r="F392" s="4" t="s">
        <v>19</v>
      </c>
      <c r="G392" s="4" t="s">
        <v>20</v>
      </c>
      <c r="H392" s="4" t="s">
        <v>21</v>
      </c>
      <c r="I392" s="5" t="s">
        <v>21</v>
      </c>
      <c r="J392" s="1" t="s">
        <v>1937</v>
      </c>
      <c r="K392" s="1" t="s">
        <v>1938</v>
      </c>
      <c r="L392" s="1" t="s">
        <v>1939</v>
      </c>
      <c r="M392" s="4" t="str">
        <f t="shared" si="1"/>
        <v>Outstanding</v>
      </c>
      <c r="N392" s="13" t="s">
        <v>21</v>
      </c>
    </row>
    <row r="393" spans="1:14" ht="60" customHeight="1" x14ac:dyDescent="0.35">
      <c r="A393" s="11" t="s">
        <v>1940</v>
      </c>
      <c r="B393" s="1" t="s">
        <v>1941</v>
      </c>
      <c r="C393" s="2" t="s">
        <v>27</v>
      </c>
      <c r="D393" s="3" t="s">
        <v>1927</v>
      </c>
      <c r="E393" s="4" t="s">
        <v>18</v>
      </c>
      <c r="F393" s="4" t="s">
        <v>19</v>
      </c>
      <c r="G393" s="4" t="s">
        <v>20</v>
      </c>
      <c r="H393" s="4" t="s">
        <v>21</v>
      </c>
      <c r="I393" s="5" t="s">
        <v>21</v>
      </c>
      <c r="J393" s="1" t="s">
        <v>1942</v>
      </c>
      <c r="K393" s="1" t="s">
        <v>1943</v>
      </c>
      <c r="L393" s="1" t="s">
        <v>1944</v>
      </c>
      <c r="M393" s="4" t="str">
        <f t="shared" si="1"/>
        <v>Outstanding</v>
      </c>
      <c r="N393" s="13" t="s">
        <v>21</v>
      </c>
    </row>
    <row r="394" spans="1:14" ht="60" customHeight="1" x14ac:dyDescent="0.35">
      <c r="A394" s="11" t="s">
        <v>1945</v>
      </c>
      <c r="B394" s="1" t="s">
        <v>1946</v>
      </c>
      <c r="C394" s="2" t="s">
        <v>27</v>
      </c>
      <c r="D394" s="3" t="s">
        <v>1927</v>
      </c>
      <c r="E394" s="4" t="s">
        <v>18</v>
      </c>
      <c r="F394" s="4" t="s">
        <v>19</v>
      </c>
      <c r="G394" s="4" t="s">
        <v>20</v>
      </c>
      <c r="H394" s="4" t="s">
        <v>21</v>
      </c>
      <c r="I394" s="5" t="s">
        <v>21</v>
      </c>
      <c r="J394" s="1" t="s">
        <v>1947</v>
      </c>
      <c r="K394" s="1" t="s">
        <v>1948</v>
      </c>
      <c r="L394" s="1" t="s">
        <v>1949</v>
      </c>
      <c r="M394" s="4" t="str">
        <f t="shared" si="1"/>
        <v>Outstanding</v>
      </c>
      <c r="N394" s="13" t="s">
        <v>21</v>
      </c>
    </row>
    <row r="395" spans="1:14" ht="60" customHeight="1" x14ac:dyDescent="0.35">
      <c r="A395" s="11" t="s">
        <v>1950</v>
      </c>
      <c r="B395" s="1" t="s">
        <v>1951</v>
      </c>
      <c r="C395" s="2" t="s">
        <v>27</v>
      </c>
      <c r="D395" s="3" t="s">
        <v>1927</v>
      </c>
      <c r="E395" s="4" t="s">
        <v>18</v>
      </c>
      <c r="F395" s="4" t="s">
        <v>19</v>
      </c>
      <c r="G395" s="4" t="s">
        <v>20</v>
      </c>
      <c r="H395" s="4" t="s">
        <v>21</v>
      </c>
      <c r="I395" s="5" t="s">
        <v>21</v>
      </c>
      <c r="J395" s="1" t="s">
        <v>1952</v>
      </c>
      <c r="K395" s="1" t="s">
        <v>1953</v>
      </c>
      <c r="L395" s="1" t="s">
        <v>1954</v>
      </c>
      <c r="M395" s="4" t="str">
        <f t="shared" si="1"/>
        <v>Outstanding</v>
      </c>
      <c r="N395" s="13" t="s">
        <v>21</v>
      </c>
    </row>
    <row r="396" spans="1:14" ht="60" customHeight="1" x14ac:dyDescent="0.35">
      <c r="A396" s="11" t="s">
        <v>1955</v>
      </c>
      <c r="B396" s="1" t="s">
        <v>1956</v>
      </c>
      <c r="C396" s="2" t="s">
        <v>27</v>
      </c>
      <c r="D396" s="3" t="s">
        <v>1927</v>
      </c>
      <c r="E396" s="4" t="s">
        <v>18</v>
      </c>
      <c r="F396" s="4" t="s">
        <v>19</v>
      </c>
      <c r="G396" s="4" t="s">
        <v>20</v>
      </c>
      <c r="H396" s="4" t="s">
        <v>21</v>
      </c>
      <c r="I396" s="5" t="s">
        <v>21</v>
      </c>
      <c r="J396" s="1" t="s">
        <v>1957</v>
      </c>
      <c r="K396" s="1" t="s">
        <v>1958</v>
      </c>
      <c r="L396" s="1" t="s">
        <v>1959</v>
      </c>
      <c r="M396" s="4" t="str">
        <f t="shared" si="1"/>
        <v>Outstanding</v>
      </c>
      <c r="N396" s="13" t="s">
        <v>21</v>
      </c>
    </row>
    <row r="397" spans="1:14" ht="60" customHeight="1" x14ac:dyDescent="0.35">
      <c r="A397" s="11" t="s">
        <v>1960</v>
      </c>
      <c r="B397" s="1" t="s">
        <v>1961</v>
      </c>
      <c r="C397" s="2" t="s">
        <v>27</v>
      </c>
      <c r="D397" s="3" t="s">
        <v>1927</v>
      </c>
      <c r="E397" s="4" t="s">
        <v>18</v>
      </c>
      <c r="F397" s="4" t="s">
        <v>19</v>
      </c>
      <c r="G397" s="4" t="s">
        <v>20</v>
      </c>
      <c r="H397" s="4" t="s">
        <v>21</v>
      </c>
      <c r="I397" s="5" t="s">
        <v>21</v>
      </c>
      <c r="J397" s="1" t="s">
        <v>1962</v>
      </c>
      <c r="K397" s="1" t="s">
        <v>1963</v>
      </c>
      <c r="L397" s="1" t="s">
        <v>1964</v>
      </c>
      <c r="M397" s="4" t="str">
        <f t="shared" si="1"/>
        <v>Outstanding</v>
      </c>
      <c r="N397" s="13" t="s">
        <v>21</v>
      </c>
    </row>
    <row r="398" spans="1:14" ht="60" customHeight="1" x14ac:dyDescent="0.35">
      <c r="A398" s="11" t="s">
        <v>1965</v>
      </c>
      <c r="B398" s="1" t="s">
        <v>1966</v>
      </c>
      <c r="C398" s="2" t="s">
        <v>27</v>
      </c>
      <c r="D398" s="3" t="s">
        <v>1927</v>
      </c>
      <c r="E398" s="4" t="s">
        <v>18</v>
      </c>
      <c r="F398" s="4" t="s">
        <v>19</v>
      </c>
      <c r="G398" s="4" t="s">
        <v>20</v>
      </c>
      <c r="H398" s="4" t="s">
        <v>21</v>
      </c>
      <c r="I398" s="5" t="s">
        <v>21</v>
      </c>
      <c r="J398" s="1" t="s">
        <v>1967</v>
      </c>
      <c r="K398" s="1" t="s">
        <v>1968</v>
      </c>
      <c r="L398" s="1" t="s">
        <v>1969</v>
      </c>
      <c r="M398" s="4" t="str">
        <f t="shared" si="1"/>
        <v>Outstanding</v>
      </c>
      <c r="N398" s="13" t="s">
        <v>21</v>
      </c>
    </row>
    <row r="399" spans="1:14" ht="60" customHeight="1" x14ac:dyDescent="0.35">
      <c r="A399" s="11" t="s">
        <v>1970</v>
      </c>
      <c r="B399" s="1" t="s">
        <v>1971</v>
      </c>
      <c r="C399" s="2" t="s">
        <v>27</v>
      </c>
      <c r="D399" s="3" t="s">
        <v>1927</v>
      </c>
      <c r="E399" s="4" t="s">
        <v>18</v>
      </c>
      <c r="F399" s="4" t="s">
        <v>19</v>
      </c>
      <c r="G399" s="4" t="s">
        <v>20</v>
      </c>
      <c r="H399" s="4" t="s">
        <v>21</v>
      </c>
      <c r="I399" s="5" t="s">
        <v>21</v>
      </c>
      <c r="J399" s="1" t="s">
        <v>1972</v>
      </c>
      <c r="K399" s="1" t="s">
        <v>1973</v>
      </c>
      <c r="L399" s="1" t="s">
        <v>1974</v>
      </c>
      <c r="M399" s="4" t="str">
        <f t="shared" si="1"/>
        <v>Outstanding</v>
      </c>
      <c r="N399" s="13" t="s">
        <v>21</v>
      </c>
    </row>
    <row r="400" spans="1:14" ht="60" customHeight="1" x14ac:dyDescent="0.35">
      <c r="A400" s="11" t="s">
        <v>1975</v>
      </c>
      <c r="B400" s="1" t="s">
        <v>1976</v>
      </c>
      <c r="C400" s="2" t="s">
        <v>27</v>
      </c>
      <c r="D400" s="3" t="s">
        <v>1927</v>
      </c>
      <c r="E400" s="4" t="s">
        <v>18</v>
      </c>
      <c r="F400" s="4" t="s">
        <v>19</v>
      </c>
      <c r="G400" s="4" t="s">
        <v>20</v>
      </c>
      <c r="H400" s="4" t="s">
        <v>21</v>
      </c>
      <c r="I400" s="5" t="s">
        <v>21</v>
      </c>
      <c r="J400" s="1" t="s">
        <v>1977</v>
      </c>
      <c r="K400" s="1" t="s">
        <v>1978</v>
      </c>
      <c r="L400" s="1" t="s">
        <v>1979</v>
      </c>
      <c r="M400" s="4" t="str">
        <f t="shared" si="1"/>
        <v>Outstanding</v>
      </c>
      <c r="N400" s="13" t="s">
        <v>21</v>
      </c>
    </row>
    <row r="401" spans="1:14" ht="60" customHeight="1" x14ac:dyDescent="0.35">
      <c r="A401" s="11" t="s">
        <v>1980</v>
      </c>
      <c r="B401" s="1" t="s">
        <v>1981</v>
      </c>
      <c r="C401" s="2" t="s">
        <v>27</v>
      </c>
      <c r="D401" s="3" t="s">
        <v>1927</v>
      </c>
      <c r="E401" s="4" t="s">
        <v>18</v>
      </c>
      <c r="F401" s="4" t="s">
        <v>19</v>
      </c>
      <c r="G401" s="4" t="s">
        <v>20</v>
      </c>
      <c r="H401" s="4" t="s">
        <v>21</v>
      </c>
      <c r="I401" s="5" t="s">
        <v>21</v>
      </c>
      <c r="J401" s="1" t="s">
        <v>1982</v>
      </c>
      <c r="K401" s="1" t="s">
        <v>1983</v>
      </c>
      <c r="L401" s="1" t="s">
        <v>1984</v>
      </c>
      <c r="M401" s="4" t="str">
        <f t="shared" si="1"/>
        <v>Outstanding</v>
      </c>
      <c r="N401" s="13" t="s">
        <v>21</v>
      </c>
    </row>
    <row r="402" spans="1:14" ht="60" customHeight="1" x14ac:dyDescent="0.35">
      <c r="A402" s="11" t="s">
        <v>1985</v>
      </c>
      <c r="B402" s="1" t="s">
        <v>1986</v>
      </c>
      <c r="C402" s="2" t="s">
        <v>27</v>
      </c>
      <c r="D402" s="3" t="s">
        <v>1927</v>
      </c>
      <c r="E402" s="4" t="s">
        <v>18</v>
      </c>
      <c r="F402" s="4" t="s">
        <v>19</v>
      </c>
      <c r="G402" s="4" t="s">
        <v>20</v>
      </c>
      <c r="H402" s="4" t="s">
        <v>21</v>
      </c>
      <c r="I402" s="5" t="s">
        <v>21</v>
      </c>
      <c r="J402" s="1" t="s">
        <v>1987</v>
      </c>
      <c r="K402" s="1" t="s">
        <v>1988</v>
      </c>
      <c r="L402" s="1" t="s">
        <v>1989</v>
      </c>
      <c r="M402" s="4" t="str">
        <f t="shared" si="1"/>
        <v>Outstanding</v>
      </c>
      <c r="N402" s="13" t="s">
        <v>21</v>
      </c>
    </row>
    <row r="403" spans="1:14" ht="60" customHeight="1" x14ac:dyDescent="0.35">
      <c r="A403" s="11" t="s">
        <v>1990</v>
      </c>
      <c r="B403" s="1" t="s">
        <v>1991</v>
      </c>
      <c r="C403" s="2" t="s">
        <v>27</v>
      </c>
      <c r="D403" s="3" t="s">
        <v>1927</v>
      </c>
      <c r="E403" s="4" t="s">
        <v>18</v>
      </c>
      <c r="F403" s="4" t="s">
        <v>19</v>
      </c>
      <c r="G403" s="4" t="s">
        <v>20</v>
      </c>
      <c r="H403" s="4" t="s">
        <v>21</v>
      </c>
      <c r="I403" s="5" t="s">
        <v>21</v>
      </c>
      <c r="J403" s="1" t="s">
        <v>1992</v>
      </c>
      <c r="K403" s="1" t="s">
        <v>1993</v>
      </c>
      <c r="L403" s="1" t="s">
        <v>1994</v>
      </c>
      <c r="M403" s="4" t="str">
        <f t="shared" si="1"/>
        <v>Outstanding</v>
      </c>
      <c r="N403" s="13" t="s">
        <v>21</v>
      </c>
    </row>
    <row r="404" spans="1:14" ht="60" customHeight="1" x14ac:dyDescent="0.35">
      <c r="A404" s="11" t="s">
        <v>1995</v>
      </c>
      <c r="B404" s="1" t="s">
        <v>1996</v>
      </c>
      <c r="C404" s="2" t="s">
        <v>27</v>
      </c>
      <c r="D404" s="3" t="s">
        <v>1927</v>
      </c>
      <c r="E404" s="4" t="s">
        <v>18</v>
      </c>
      <c r="F404" s="4" t="s">
        <v>19</v>
      </c>
      <c r="G404" s="4" t="s">
        <v>20</v>
      </c>
      <c r="H404" s="4" t="s">
        <v>21</v>
      </c>
      <c r="I404" s="5" t="s">
        <v>21</v>
      </c>
      <c r="J404" s="1" t="s">
        <v>1997</v>
      </c>
      <c r="K404" s="1" t="s">
        <v>1998</v>
      </c>
      <c r="L404" s="1" t="s">
        <v>1999</v>
      </c>
      <c r="M404" s="4" t="str">
        <f t="shared" si="1"/>
        <v>Outstanding</v>
      </c>
      <c r="N404" s="13" t="s">
        <v>21</v>
      </c>
    </row>
    <row r="405" spans="1:14" ht="60" customHeight="1" x14ac:dyDescent="0.35">
      <c r="A405" s="11" t="s">
        <v>2000</v>
      </c>
      <c r="B405" s="1" t="s">
        <v>2001</v>
      </c>
      <c r="C405" s="2" t="s">
        <v>27</v>
      </c>
      <c r="D405" s="3" t="s">
        <v>1927</v>
      </c>
      <c r="E405" s="4" t="s">
        <v>18</v>
      </c>
      <c r="F405" s="4" t="s">
        <v>19</v>
      </c>
      <c r="G405" s="4" t="s">
        <v>20</v>
      </c>
      <c r="H405" s="4" t="s">
        <v>21</v>
      </c>
      <c r="I405" s="5" t="s">
        <v>21</v>
      </c>
      <c r="J405" s="1" t="s">
        <v>2002</v>
      </c>
      <c r="K405" s="1" t="s">
        <v>1533</v>
      </c>
      <c r="L405" s="1" t="s">
        <v>2003</v>
      </c>
      <c r="M405" s="4" t="str">
        <f t="shared" si="1"/>
        <v>Outstanding</v>
      </c>
      <c r="N405" s="13" t="s">
        <v>21</v>
      </c>
    </row>
    <row r="406" spans="1:14" ht="60" customHeight="1" x14ac:dyDescent="0.35">
      <c r="A406" s="11" t="s">
        <v>2004</v>
      </c>
      <c r="B406" s="1" t="s">
        <v>2005</v>
      </c>
      <c r="C406" s="2" t="s">
        <v>27</v>
      </c>
      <c r="D406" s="3" t="s">
        <v>1927</v>
      </c>
      <c r="E406" s="4" t="s">
        <v>18</v>
      </c>
      <c r="F406" s="4" t="s">
        <v>19</v>
      </c>
      <c r="G406" s="4" t="s">
        <v>20</v>
      </c>
      <c r="H406" s="4" t="s">
        <v>21</v>
      </c>
      <c r="I406" s="5" t="s">
        <v>21</v>
      </c>
      <c r="J406" s="1" t="s">
        <v>2006</v>
      </c>
      <c r="K406" s="1" t="s">
        <v>2007</v>
      </c>
      <c r="L406" s="1" t="s">
        <v>2008</v>
      </c>
      <c r="M406" s="4" t="str">
        <f t="shared" si="1"/>
        <v>Outstanding</v>
      </c>
      <c r="N406" s="13" t="s">
        <v>21</v>
      </c>
    </row>
    <row r="407" spans="1:14" ht="60" customHeight="1" x14ac:dyDescent="0.35">
      <c r="A407" s="11" t="s">
        <v>2009</v>
      </c>
      <c r="B407" s="1" t="s">
        <v>2010</v>
      </c>
      <c r="C407" s="2" t="s">
        <v>27</v>
      </c>
      <c r="D407" s="3" t="s">
        <v>1927</v>
      </c>
      <c r="E407" s="4" t="s">
        <v>18</v>
      </c>
      <c r="F407" s="4" t="s">
        <v>19</v>
      </c>
      <c r="G407" s="4" t="s">
        <v>20</v>
      </c>
      <c r="H407" s="4" t="s">
        <v>21</v>
      </c>
      <c r="I407" s="5" t="s">
        <v>21</v>
      </c>
      <c r="J407" s="1" t="s">
        <v>2011</v>
      </c>
      <c r="K407" s="1" t="s">
        <v>2012</v>
      </c>
      <c r="L407" s="1" t="s">
        <v>2013</v>
      </c>
      <c r="M407" s="4" t="str">
        <f t="shared" si="1"/>
        <v>Outstanding</v>
      </c>
      <c r="N407" s="13" t="s">
        <v>21</v>
      </c>
    </row>
    <row r="408" spans="1:14" ht="60" customHeight="1" x14ac:dyDescent="0.35">
      <c r="A408" s="11" t="s">
        <v>2014</v>
      </c>
      <c r="B408" s="1" t="s">
        <v>2015</v>
      </c>
      <c r="C408" s="2" t="s">
        <v>27</v>
      </c>
      <c r="D408" s="3" t="s">
        <v>1927</v>
      </c>
      <c r="E408" s="4" t="s">
        <v>18</v>
      </c>
      <c r="F408" s="4" t="s">
        <v>19</v>
      </c>
      <c r="G408" s="4" t="s">
        <v>20</v>
      </c>
      <c r="H408" s="4" t="s">
        <v>21</v>
      </c>
      <c r="I408" s="5" t="s">
        <v>21</v>
      </c>
      <c r="J408" s="1" t="s">
        <v>2016</v>
      </c>
      <c r="K408" s="1" t="s">
        <v>2017</v>
      </c>
      <c r="L408" s="1" t="s">
        <v>2018</v>
      </c>
      <c r="M408" s="4" t="str">
        <f t="shared" si="1"/>
        <v>Outstanding</v>
      </c>
      <c r="N408" s="13" t="s">
        <v>21</v>
      </c>
    </row>
    <row r="409" spans="1:14" ht="60" customHeight="1" x14ac:dyDescent="0.35">
      <c r="A409" s="11" t="s">
        <v>2019</v>
      </c>
      <c r="B409" s="1" t="s">
        <v>2020</v>
      </c>
      <c r="C409" s="2" t="s">
        <v>27</v>
      </c>
      <c r="D409" s="3" t="s">
        <v>1927</v>
      </c>
      <c r="E409" s="4" t="s">
        <v>18</v>
      </c>
      <c r="F409" s="4" t="s">
        <v>19</v>
      </c>
      <c r="G409" s="4" t="s">
        <v>20</v>
      </c>
      <c r="H409" s="4" t="s">
        <v>21</v>
      </c>
      <c r="I409" s="5" t="s">
        <v>21</v>
      </c>
      <c r="J409" s="1" t="s">
        <v>2021</v>
      </c>
      <c r="K409" s="1" t="s">
        <v>2022</v>
      </c>
      <c r="L409" s="1" t="s">
        <v>2023</v>
      </c>
      <c r="M409" s="4" t="str">
        <f t="shared" si="1"/>
        <v>Outstanding</v>
      </c>
      <c r="N409" s="13" t="s">
        <v>21</v>
      </c>
    </row>
    <row r="410" spans="1:14" ht="60" customHeight="1" x14ac:dyDescent="0.35">
      <c r="A410" s="11" t="s">
        <v>2024</v>
      </c>
      <c r="B410" s="1" t="s">
        <v>2025</v>
      </c>
      <c r="C410" s="2" t="s">
        <v>27</v>
      </c>
      <c r="D410" s="3" t="s">
        <v>1927</v>
      </c>
      <c r="E410" s="4" t="s">
        <v>18</v>
      </c>
      <c r="F410" s="4" t="s">
        <v>19</v>
      </c>
      <c r="G410" s="4" t="s">
        <v>20</v>
      </c>
      <c r="H410" s="4" t="s">
        <v>21</v>
      </c>
      <c r="I410" s="5" t="s">
        <v>21</v>
      </c>
      <c r="J410" s="1" t="s">
        <v>2026</v>
      </c>
      <c r="K410" s="1" t="s">
        <v>2027</v>
      </c>
      <c r="L410" s="1" t="s">
        <v>2028</v>
      </c>
      <c r="M410" s="4" t="str">
        <f t="shared" si="1"/>
        <v>Outstanding</v>
      </c>
      <c r="N410" s="13" t="s">
        <v>21</v>
      </c>
    </row>
    <row r="411" spans="1:14" ht="60" customHeight="1" x14ac:dyDescent="0.35">
      <c r="A411" s="11" t="s">
        <v>2029</v>
      </c>
      <c r="B411" s="1" t="s">
        <v>2030</v>
      </c>
      <c r="C411" s="2" t="s">
        <v>27</v>
      </c>
      <c r="D411" s="3" t="s">
        <v>1927</v>
      </c>
      <c r="E411" s="4" t="s">
        <v>18</v>
      </c>
      <c r="F411" s="4" t="s">
        <v>19</v>
      </c>
      <c r="G411" s="4" t="s">
        <v>20</v>
      </c>
      <c r="H411" s="4" t="s">
        <v>21</v>
      </c>
      <c r="I411" s="5" t="s">
        <v>21</v>
      </c>
      <c r="J411" s="1" t="s">
        <v>2031</v>
      </c>
      <c r="K411" s="1" t="s">
        <v>1874</v>
      </c>
      <c r="L411" s="1" t="s">
        <v>2032</v>
      </c>
      <c r="M411" s="4" t="str">
        <f t="shared" si="1"/>
        <v>Outstanding</v>
      </c>
      <c r="N411" s="13" t="s">
        <v>21</v>
      </c>
    </row>
    <row r="412" spans="1:14" ht="60" customHeight="1" x14ac:dyDescent="0.35">
      <c r="A412" s="11" t="s">
        <v>2033</v>
      </c>
      <c r="B412" s="1" t="s">
        <v>2034</v>
      </c>
      <c r="C412" s="2" t="s">
        <v>27</v>
      </c>
      <c r="D412" s="3" t="s">
        <v>1927</v>
      </c>
      <c r="E412" s="4" t="s">
        <v>18</v>
      </c>
      <c r="F412" s="4" t="s">
        <v>19</v>
      </c>
      <c r="G412" s="4" t="s">
        <v>20</v>
      </c>
      <c r="H412" s="4" t="s">
        <v>21</v>
      </c>
      <c r="I412" s="5" t="s">
        <v>21</v>
      </c>
      <c r="J412" s="1" t="s">
        <v>2035</v>
      </c>
      <c r="K412" s="1" t="s">
        <v>2036</v>
      </c>
      <c r="L412" s="1" t="s">
        <v>2037</v>
      </c>
      <c r="M412" s="4" t="str">
        <f t="shared" si="1"/>
        <v>Outstanding</v>
      </c>
      <c r="N412" s="13" t="s">
        <v>21</v>
      </c>
    </row>
    <row r="413" spans="1:14" ht="60" customHeight="1" x14ac:dyDescent="0.35">
      <c r="A413" s="11" t="s">
        <v>2038</v>
      </c>
      <c r="B413" s="1" t="s">
        <v>2039</v>
      </c>
      <c r="C413" s="2" t="s">
        <v>27</v>
      </c>
      <c r="D413" s="3" t="s">
        <v>1927</v>
      </c>
      <c r="E413" s="4" t="s">
        <v>18</v>
      </c>
      <c r="F413" s="4" t="s">
        <v>19</v>
      </c>
      <c r="G413" s="4" t="s">
        <v>20</v>
      </c>
      <c r="H413" s="4" t="s">
        <v>21</v>
      </c>
      <c r="I413" s="5" t="s">
        <v>21</v>
      </c>
      <c r="J413" s="1" t="s">
        <v>2040</v>
      </c>
      <c r="K413" s="1" t="s">
        <v>2041</v>
      </c>
      <c r="L413" s="1" t="s">
        <v>2042</v>
      </c>
      <c r="M413" s="4" t="str">
        <f t="shared" si="1"/>
        <v>Outstanding</v>
      </c>
      <c r="N413" s="13" t="s">
        <v>21</v>
      </c>
    </row>
    <row r="414" spans="1:14" ht="60" customHeight="1" x14ac:dyDescent="0.35">
      <c r="A414" s="11" t="s">
        <v>2043</v>
      </c>
      <c r="B414" s="1" t="s">
        <v>2044</v>
      </c>
      <c r="C414" s="2" t="s">
        <v>27</v>
      </c>
      <c r="D414" s="3" t="s">
        <v>1927</v>
      </c>
      <c r="E414" s="4" t="s">
        <v>18</v>
      </c>
      <c r="F414" s="4" t="s">
        <v>19</v>
      </c>
      <c r="G414" s="4" t="s">
        <v>20</v>
      </c>
      <c r="H414" s="4" t="s">
        <v>21</v>
      </c>
      <c r="I414" s="5" t="s">
        <v>21</v>
      </c>
      <c r="J414" s="1" t="s">
        <v>2045</v>
      </c>
      <c r="K414" s="1" t="s">
        <v>2046</v>
      </c>
      <c r="L414" s="1" t="s">
        <v>2047</v>
      </c>
      <c r="M414" s="4" t="str">
        <f t="shared" si="1"/>
        <v>Outstanding</v>
      </c>
      <c r="N414" s="13" t="s">
        <v>21</v>
      </c>
    </row>
    <row r="415" spans="1:14" ht="60" customHeight="1" x14ac:dyDescent="0.35">
      <c r="A415" s="11" t="s">
        <v>2048</v>
      </c>
      <c r="B415" s="1" t="s">
        <v>2049</v>
      </c>
      <c r="C415" s="2" t="s">
        <v>27</v>
      </c>
      <c r="D415" s="3" t="s">
        <v>1927</v>
      </c>
      <c r="E415" s="4" t="s">
        <v>18</v>
      </c>
      <c r="F415" s="4" t="s">
        <v>19</v>
      </c>
      <c r="G415" s="4" t="s">
        <v>20</v>
      </c>
      <c r="H415" s="4" t="s">
        <v>21</v>
      </c>
      <c r="I415" s="5" t="s">
        <v>21</v>
      </c>
      <c r="J415" s="1" t="s">
        <v>2050</v>
      </c>
      <c r="K415" s="1" t="s">
        <v>2051</v>
      </c>
      <c r="L415" s="1" t="s">
        <v>2052</v>
      </c>
      <c r="M415" s="4" t="str">
        <f t="shared" si="1"/>
        <v>Outstanding</v>
      </c>
      <c r="N415" s="13" t="s">
        <v>21</v>
      </c>
    </row>
    <row r="416" spans="1:14" ht="60" customHeight="1" x14ac:dyDescent="0.35">
      <c r="A416" s="11" t="s">
        <v>2053</v>
      </c>
      <c r="B416" s="1" t="s">
        <v>2054</v>
      </c>
      <c r="C416" s="2" t="s">
        <v>27</v>
      </c>
      <c r="D416" s="3" t="s">
        <v>1927</v>
      </c>
      <c r="E416" s="4" t="s">
        <v>18</v>
      </c>
      <c r="F416" s="4" t="s">
        <v>19</v>
      </c>
      <c r="G416" s="4" t="s">
        <v>20</v>
      </c>
      <c r="H416" s="4" t="s">
        <v>21</v>
      </c>
      <c r="I416" s="5" t="s">
        <v>21</v>
      </c>
      <c r="J416" s="1" t="s">
        <v>1962</v>
      </c>
      <c r="K416" s="1" t="s">
        <v>2055</v>
      </c>
      <c r="L416" s="1" t="s">
        <v>2056</v>
      </c>
      <c r="M416" s="4" t="str">
        <f t="shared" si="1"/>
        <v>Outstanding</v>
      </c>
      <c r="N416" s="13" t="s">
        <v>21</v>
      </c>
    </row>
    <row r="417" spans="1:14" ht="60" customHeight="1" x14ac:dyDescent="0.35">
      <c r="A417" s="11" t="s">
        <v>2057</v>
      </c>
      <c r="B417" s="1" t="s">
        <v>2058</v>
      </c>
      <c r="C417" s="2" t="s">
        <v>27</v>
      </c>
      <c r="D417" s="3" t="s">
        <v>1927</v>
      </c>
      <c r="E417" s="4" t="s">
        <v>18</v>
      </c>
      <c r="F417" s="4" t="s">
        <v>19</v>
      </c>
      <c r="G417" s="4" t="s">
        <v>20</v>
      </c>
      <c r="H417" s="4" t="s">
        <v>21</v>
      </c>
      <c r="I417" s="5" t="s">
        <v>21</v>
      </c>
      <c r="J417" s="1" t="s">
        <v>2059</v>
      </c>
      <c r="K417" s="1" t="s">
        <v>2060</v>
      </c>
      <c r="L417" s="1" t="s">
        <v>2061</v>
      </c>
      <c r="M417" s="4" t="str">
        <f t="shared" si="1"/>
        <v>Outstanding</v>
      </c>
      <c r="N417" s="13" t="s">
        <v>21</v>
      </c>
    </row>
    <row r="418" spans="1:14" ht="60" customHeight="1" x14ac:dyDescent="0.35">
      <c r="A418" s="11" t="s">
        <v>2062</v>
      </c>
      <c r="B418" s="1" t="s">
        <v>2063</v>
      </c>
      <c r="C418" s="2" t="s">
        <v>27</v>
      </c>
      <c r="D418" s="3" t="s">
        <v>1927</v>
      </c>
      <c r="E418" s="4" t="s">
        <v>18</v>
      </c>
      <c r="F418" s="4" t="s">
        <v>19</v>
      </c>
      <c r="G418" s="4" t="s">
        <v>20</v>
      </c>
      <c r="H418" s="4" t="s">
        <v>21</v>
      </c>
      <c r="I418" s="5" t="s">
        <v>21</v>
      </c>
      <c r="J418" s="1" t="s">
        <v>2064</v>
      </c>
      <c r="K418" s="1" t="s">
        <v>2065</v>
      </c>
      <c r="L418" s="1" t="s">
        <v>2066</v>
      </c>
      <c r="M418" s="4" t="str">
        <f t="shared" si="1"/>
        <v>Outstanding</v>
      </c>
      <c r="N418" s="13" t="s">
        <v>21</v>
      </c>
    </row>
    <row r="419" spans="1:14" ht="60" customHeight="1" x14ac:dyDescent="0.35">
      <c r="A419" s="11" t="s">
        <v>2067</v>
      </c>
      <c r="B419" s="1" t="s">
        <v>2068</v>
      </c>
      <c r="C419" s="2" t="s">
        <v>27</v>
      </c>
      <c r="D419" s="3" t="s">
        <v>1927</v>
      </c>
      <c r="E419" s="4" t="s">
        <v>18</v>
      </c>
      <c r="F419" s="4" t="s">
        <v>19</v>
      </c>
      <c r="G419" s="4" t="s">
        <v>20</v>
      </c>
      <c r="H419" s="4" t="s">
        <v>21</v>
      </c>
      <c r="I419" s="5" t="s">
        <v>21</v>
      </c>
      <c r="J419" s="1" t="s">
        <v>2069</v>
      </c>
      <c r="K419" s="1" t="s">
        <v>2070</v>
      </c>
      <c r="L419" s="1" t="s">
        <v>2071</v>
      </c>
      <c r="M419" s="4" t="str">
        <f t="shared" si="1"/>
        <v>Outstanding</v>
      </c>
      <c r="N419" s="13" t="s">
        <v>21</v>
      </c>
    </row>
    <row r="420" spans="1:14" ht="60" customHeight="1" x14ac:dyDescent="0.35">
      <c r="A420" s="11" t="s">
        <v>2072</v>
      </c>
      <c r="B420" s="1" t="s">
        <v>2073</v>
      </c>
      <c r="C420" s="2" t="s">
        <v>27</v>
      </c>
      <c r="D420" s="3" t="s">
        <v>1927</v>
      </c>
      <c r="E420" s="4" t="s">
        <v>18</v>
      </c>
      <c r="F420" s="4" t="s">
        <v>19</v>
      </c>
      <c r="G420" s="4" t="s">
        <v>20</v>
      </c>
      <c r="H420" s="4" t="s">
        <v>21</v>
      </c>
      <c r="I420" s="5" t="s">
        <v>21</v>
      </c>
      <c r="J420" s="1" t="s">
        <v>2074</v>
      </c>
      <c r="K420" s="1" t="s">
        <v>2075</v>
      </c>
      <c r="L420" s="1" t="s">
        <v>2076</v>
      </c>
      <c r="M420" s="4" t="str">
        <f t="shared" si="1"/>
        <v>Outstanding</v>
      </c>
      <c r="N420" s="13" t="s">
        <v>21</v>
      </c>
    </row>
    <row r="421" spans="1:14" ht="60" customHeight="1" x14ac:dyDescent="0.35">
      <c r="A421" s="11" t="s">
        <v>2077</v>
      </c>
      <c r="B421" s="1" t="s">
        <v>2078</v>
      </c>
      <c r="C421" s="2" t="s">
        <v>27</v>
      </c>
      <c r="D421" s="3" t="s">
        <v>2079</v>
      </c>
      <c r="E421" s="4" t="s">
        <v>18</v>
      </c>
      <c r="F421" s="4" t="s">
        <v>19</v>
      </c>
      <c r="G421" s="4" t="s">
        <v>20</v>
      </c>
      <c r="H421" s="4" t="s">
        <v>21</v>
      </c>
      <c r="I421" s="5" t="s">
        <v>21</v>
      </c>
      <c r="J421" s="1" t="s">
        <v>2080</v>
      </c>
      <c r="K421" s="1" t="s">
        <v>2081</v>
      </c>
      <c r="L421" s="1" t="s">
        <v>2082</v>
      </c>
      <c r="M421" s="4" t="str">
        <f t="shared" si="1"/>
        <v>Outstanding</v>
      </c>
      <c r="N421" s="13" t="s">
        <v>21</v>
      </c>
    </row>
    <row r="422" spans="1:14" ht="60" customHeight="1" x14ac:dyDescent="0.35">
      <c r="A422" s="11" t="s">
        <v>2083</v>
      </c>
      <c r="B422" s="1" t="s">
        <v>2084</v>
      </c>
      <c r="C422" s="2" t="s">
        <v>27</v>
      </c>
      <c r="D422" s="3" t="s">
        <v>2079</v>
      </c>
      <c r="E422" s="4" t="s">
        <v>18</v>
      </c>
      <c r="F422" s="4" t="s">
        <v>19</v>
      </c>
      <c r="G422" s="4" t="s">
        <v>20</v>
      </c>
      <c r="H422" s="4" t="s">
        <v>21</v>
      </c>
      <c r="I422" s="5" t="s">
        <v>21</v>
      </c>
      <c r="J422" s="1" t="s">
        <v>2085</v>
      </c>
      <c r="K422" s="1" t="s">
        <v>2086</v>
      </c>
      <c r="L422" s="1" t="s">
        <v>2087</v>
      </c>
      <c r="M422" s="4" t="str">
        <f t="shared" si="1"/>
        <v>Outstanding</v>
      </c>
      <c r="N422" s="13" t="s">
        <v>21</v>
      </c>
    </row>
    <row r="423" spans="1:14" ht="60" customHeight="1" x14ac:dyDescent="0.35">
      <c r="A423" s="11" t="s">
        <v>2088</v>
      </c>
      <c r="B423" s="1" t="s">
        <v>2089</v>
      </c>
      <c r="C423" s="2" t="s">
        <v>27</v>
      </c>
      <c r="D423" s="3" t="s">
        <v>2079</v>
      </c>
      <c r="E423" s="4" t="s">
        <v>18</v>
      </c>
      <c r="F423" s="4" t="s">
        <v>19</v>
      </c>
      <c r="G423" s="4" t="s">
        <v>20</v>
      </c>
      <c r="H423" s="4" t="s">
        <v>21</v>
      </c>
      <c r="I423" s="5" t="s">
        <v>21</v>
      </c>
      <c r="J423" s="1" t="s">
        <v>2090</v>
      </c>
      <c r="K423" s="1" t="s">
        <v>2091</v>
      </c>
      <c r="L423" s="1" t="s">
        <v>2092</v>
      </c>
      <c r="M423" s="4" t="str">
        <f t="shared" si="1"/>
        <v>Outstanding</v>
      </c>
      <c r="N423" s="13" t="s">
        <v>21</v>
      </c>
    </row>
    <row r="424" spans="1:14" ht="60" customHeight="1" x14ac:dyDescent="0.35">
      <c r="A424" s="11" t="s">
        <v>2093</v>
      </c>
      <c r="B424" s="1" t="s">
        <v>2094</v>
      </c>
      <c r="C424" s="2" t="s">
        <v>27</v>
      </c>
      <c r="D424" s="3" t="s">
        <v>2079</v>
      </c>
      <c r="E424" s="4" t="s">
        <v>18</v>
      </c>
      <c r="F424" s="4" t="s">
        <v>19</v>
      </c>
      <c r="G424" s="4" t="s">
        <v>20</v>
      </c>
      <c r="H424" s="4" t="s">
        <v>21</v>
      </c>
      <c r="I424" s="5" t="s">
        <v>21</v>
      </c>
      <c r="J424" s="1" t="s">
        <v>2095</v>
      </c>
      <c r="K424" s="1" t="s">
        <v>2096</v>
      </c>
      <c r="L424" s="1" t="s">
        <v>2097</v>
      </c>
      <c r="M424" s="4" t="str">
        <f t="shared" si="1"/>
        <v>Outstanding</v>
      </c>
      <c r="N424" s="13" t="s">
        <v>21</v>
      </c>
    </row>
    <row r="425" spans="1:14" ht="60" customHeight="1" x14ac:dyDescent="0.35">
      <c r="A425" s="11" t="s">
        <v>2098</v>
      </c>
      <c r="B425" s="1" t="s">
        <v>2099</v>
      </c>
      <c r="C425" s="2" t="s">
        <v>27</v>
      </c>
      <c r="D425" s="3" t="s">
        <v>2079</v>
      </c>
      <c r="E425" s="4" t="s">
        <v>18</v>
      </c>
      <c r="F425" s="4" t="s">
        <v>19</v>
      </c>
      <c r="G425" s="4" t="s">
        <v>20</v>
      </c>
      <c r="H425" s="4" t="s">
        <v>21</v>
      </c>
      <c r="I425" s="5" t="s">
        <v>21</v>
      </c>
      <c r="J425" s="1" t="s">
        <v>2100</v>
      </c>
      <c r="K425" s="1" t="s">
        <v>2101</v>
      </c>
      <c r="L425" s="1" t="s">
        <v>2102</v>
      </c>
      <c r="M425" s="4" t="str">
        <f t="shared" si="1"/>
        <v>Outstanding</v>
      </c>
      <c r="N425" s="13" t="s">
        <v>21</v>
      </c>
    </row>
    <row r="426" spans="1:14" ht="60" customHeight="1" x14ac:dyDescent="0.35">
      <c r="A426" s="11" t="s">
        <v>2103</v>
      </c>
      <c r="B426" s="1" t="s">
        <v>2104</v>
      </c>
      <c r="C426" s="2" t="s">
        <v>27</v>
      </c>
      <c r="D426" s="3" t="s">
        <v>2079</v>
      </c>
      <c r="E426" s="4" t="s">
        <v>18</v>
      </c>
      <c r="F426" s="4" t="s">
        <v>19</v>
      </c>
      <c r="G426" s="4" t="s">
        <v>20</v>
      </c>
      <c r="H426" s="4" t="s">
        <v>21</v>
      </c>
      <c r="I426" s="5" t="s">
        <v>21</v>
      </c>
      <c r="J426" s="1" t="s">
        <v>2105</v>
      </c>
      <c r="K426" s="1" t="s">
        <v>2106</v>
      </c>
      <c r="L426" s="1" t="s">
        <v>2107</v>
      </c>
      <c r="M426" s="4" t="str">
        <f t="shared" si="1"/>
        <v>Outstanding</v>
      </c>
      <c r="N426" s="13" t="s">
        <v>21</v>
      </c>
    </row>
    <row r="427" spans="1:14" ht="60" customHeight="1" x14ac:dyDescent="0.35">
      <c r="A427" s="11" t="s">
        <v>2108</v>
      </c>
      <c r="B427" s="1" t="s">
        <v>2109</v>
      </c>
      <c r="C427" s="2" t="s">
        <v>27</v>
      </c>
      <c r="D427" s="3" t="s">
        <v>2079</v>
      </c>
      <c r="E427" s="4" t="s">
        <v>18</v>
      </c>
      <c r="F427" s="4" t="s">
        <v>19</v>
      </c>
      <c r="G427" s="4" t="s">
        <v>20</v>
      </c>
      <c r="H427" s="4" t="s">
        <v>21</v>
      </c>
      <c r="I427" s="5" t="s">
        <v>21</v>
      </c>
      <c r="J427" s="1" t="s">
        <v>2110</v>
      </c>
      <c r="K427" s="1" t="s">
        <v>2111</v>
      </c>
      <c r="L427" s="1" t="s">
        <v>2112</v>
      </c>
      <c r="M427" s="4" t="str">
        <f t="shared" si="1"/>
        <v>Outstanding</v>
      </c>
      <c r="N427" s="13" t="s">
        <v>21</v>
      </c>
    </row>
    <row r="428" spans="1:14" ht="60" customHeight="1" x14ac:dyDescent="0.35">
      <c r="A428" s="11" t="s">
        <v>2113</v>
      </c>
      <c r="B428" s="1" t="s">
        <v>2114</v>
      </c>
      <c r="C428" s="2" t="s">
        <v>27</v>
      </c>
      <c r="D428" s="3" t="s">
        <v>2079</v>
      </c>
      <c r="E428" s="4" t="s">
        <v>18</v>
      </c>
      <c r="F428" s="4" t="s">
        <v>19</v>
      </c>
      <c r="G428" s="4" t="s">
        <v>20</v>
      </c>
      <c r="H428" s="4" t="s">
        <v>21</v>
      </c>
      <c r="I428" s="5" t="s">
        <v>21</v>
      </c>
      <c r="J428" s="1" t="s">
        <v>2115</v>
      </c>
      <c r="K428" s="1" t="s">
        <v>2116</v>
      </c>
      <c r="L428" s="1" t="s">
        <v>2117</v>
      </c>
      <c r="M428" s="4" t="str">
        <f t="shared" si="1"/>
        <v>Outstanding</v>
      </c>
      <c r="N428" s="13" t="s">
        <v>21</v>
      </c>
    </row>
    <row r="429" spans="1:14" ht="60" customHeight="1" x14ac:dyDescent="0.35">
      <c r="A429" s="11" t="s">
        <v>2118</v>
      </c>
      <c r="B429" s="1" t="s">
        <v>2119</v>
      </c>
      <c r="C429" s="2" t="s">
        <v>27</v>
      </c>
      <c r="D429" s="3" t="s">
        <v>2120</v>
      </c>
      <c r="E429" s="4" t="s">
        <v>18</v>
      </c>
      <c r="F429" s="4" t="s">
        <v>19</v>
      </c>
      <c r="G429" s="4" t="s">
        <v>20</v>
      </c>
      <c r="H429" s="4" t="s">
        <v>21</v>
      </c>
      <c r="I429" s="5" t="s">
        <v>21</v>
      </c>
      <c r="J429" s="1" t="s">
        <v>2121</v>
      </c>
      <c r="K429" s="1" t="s">
        <v>2122</v>
      </c>
      <c r="L429" s="1" t="s">
        <v>2123</v>
      </c>
      <c r="M429" s="4" t="str">
        <f t="shared" si="1"/>
        <v>Outstanding</v>
      </c>
      <c r="N429" s="13" t="s">
        <v>21</v>
      </c>
    </row>
    <row r="430" spans="1:14" ht="60" customHeight="1" x14ac:dyDescent="0.35">
      <c r="A430" s="11" t="s">
        <v>2124</v>
      </c>
      <c r="B430" s="1" t="s">
        <v>2125</v>
      </c>
      <c r="C430" s="2" t="s">
        <v>27</v>
      </c>
      <c r="D430" s="3" t="s">
        <v>2120</v>
      </c>
      <c r="E430" s="4" t="s">
        <v>18</v>
      </c>
      <c r="F430" s="4" t="s">
        <v>19</v>
      </c>
      <c r="G430" s="4" t="s">
        <v>20</v>
      </c>
      <c r="H430" s="4" t="s">
        <v>21</v>
      </c>
      <c r="I430" s="5" t="s">
        <v>21</v>
      </c>
      <c r="J430" s="1" t="s">
        <v>2126</v>
      </c>
      <c r="K430" s="1" t="s">
        <v>2127</v>
      </c>
      <c r="L430" s="1" t="s">
        <v>2128</v>
      </c>
      <c r="M430" s="4" t="str">
        <f t="shared" si="1"/>
        <v>Outstanding</v>
      </c>
      <c r="N430" s="13" t="s">
        <v>21</v>
      </c>
    </row>
    <row r="431" spans="1:14" ht="60" customHeight="1" x14ac:dyDescent="0.35">
      <c r="A431" s="11" t="s">
        <v>2129</v>
      </c>
      <c r="B431" s="1" t="s">
        <v>2130</v>
      </c>
      <c r="C431" s="2" t="s">
        <v>27</v>
      </c>
      <c r="D431" s="3" t="s">
        <v>2120</v>
      </c>
      <c r="E431" s="4" t="s">
        <v>18</v>
      </c>
      <c r="F431" s="4" t="s">
        <v>19</v>
      </c>
      <c r="G431" s="4" t="s">
        <v>20</v>
      </c>
      <c r="H431" s="4" t="s">
        <v>21</v>
      </c>
      <c r="I431" s="5" t="s">
        <v>21</v>
      </c>
      <c r="J431" s="1" t="s">
        <v>2131</v>
      </c>
      <c r="K431" s="1" t="s">
        <v>2132</v>
      </c>
      <c r="L431" s="1" t="s">
        <v>2133</v>
      </c>
      <c r="M431" s="4" t="str">
        <f t="shared" si="1"/>
        <v>Outstanding</v>
      </c>
      <c r="N431" s="13" t="s">
        <v>21</v>
      </c>
    </row>
    <row r="432" spans="1:14" ht="60" customHeight="1" x14ac:dyDescent="0.35">
      <c r="A432" s="11" t="s">
        <v>2134</v>
      </c>
      <c r="B432" s="1" t="s">
        <v>2135</v>
      </c>
      <c r="C432" s="2" t="s">
        <v>27</v>
      </c>
      <c r="D432" s="3" t="s">
        <v>2120</v>
      </c>
      <c r="E432" s="4" t="s">
        <v>18</v>
      </c>
      <c r="F432" s="4" t="s">
        <v>19</v>
      </c>
      <c r="G432" s="4" t="s">
        <v>20</v>
      </c>
      <c r="H432" s="4" t="s">
        <v>21</v>
      </c>
      <c r="I432" s="5" t="s">
        <v>21</v>
      </c>
      <c r="J432" s="1" t="s">
        <v>2136</v>
      </c>
      <c r="K432" s="1" t="s">
        <v>2137</v>
      </c>
      <c r="L432" s="1" t="s">
        <v>2138</v>
      </c>
      <c r="M432" s="4" t="str">
        <f t="shared" si="1"/>
        <v>Outstanding</v>
      </c>
      <c r="N432" s="13" t="s">
        <v>21</v>
      </c>
    </row>
    <row r="433" spans="1:14" ht="60" customHeight="1" x14ac:dyDescent="0.35">
      <c r="A433" s="11" t="s">
        <v>2139</v>
      </c>
      <c r="B433" s="1" t="s">
        <v>2140</v>
      </c>
      <c r="C433" s="2" t="s">
        <v>27</v>
      </c>
      <c r="D433" s="3" t="s">
        <v>2120</v>
      </c>
      <c r="E433" s="4" t="s">
        <v>18</v>
      </c>
      <c r="F433" s="4" t="s">
        <v>19</v>
      </c>
      <c r="G433" s="4" t="s">
        <v>20</v>
      </c>
      <c r="H433" s="4" t="s">
        <v>21</v>
      </c>
      <c r="I433" s="5" t="s">
        <v>21</v>
      </c>
      <c r="J433" s="1" t="s">
        <v>2141</v>
      </c>
      <c r="K433" s="1" t="s">
        <v>2142</v>
      </c>
      <c r="L433" s="1" t="s">
        <v>2143</v>
      </c>
      <c r="M433" s="4" t="str">
        <f t="shared" si="1"/>
        <v>Outstanding</v>
      </c>
      <c r="N433" s="13" t="s">
        <v>21</v>
      </c>
    </row>
    <row r="434" spans="1:14" ht="60" customHeight="1" x14ac:dyDescent="0.35">
      <c r="A434" s="11" t="s">
        <v>2144</v>
      </c>
      <c r="B434" s="1" t="s">
        <v>2145</v>
      </c>
      <c r="C434" s="2" t="s">
        <v>27</v>
      </c>
      <c r="D434" s="3" t="s">
        <v>2120</v>
      </c>
      <c r="E434" s="4" t="s">
        <v>18</v>
      </c>
      <c r="F434" s="4" t="s">
        <v>19</v>
      </c>
      <c r="G434" s="4" t="s">
        <v>20</v>
      </c>
      <c r="H434" s="4" t="s">
        <v>21</v>
      </c>
      <c r="I434" s="5" t="s">
        <v>21</v>
      </c>
      <c r="J434" s="1" t="s">
        <v>2146</v>
      </c>
      <c r="K434" s="1" t="s">
        <v>2147</v>
      </c>
      <c r="L434" s="1" t="s">
        <v>2148</v>
      </c>
      <c r="M434" s="4" t="str">
        <f t="shared" si="1"/>
        <v>Outstanding</v>
      </c>
      <c r="N434" s="13" t="s">
        <v>21</v>
      </c>
    </row>
    <row r="435" spans="1:14" ht="60" customHeight="1" x14ac:dyDescent="0.35">
      <c r="A435" s="11" t="s">
        <v>2149</v>
      </c>
      <c r="B435" s="1" t="s">
        <v>2150</v>
      </c>
      <c r="C435" s="2" t="s">
        <v>27</v>
      </c>
      <c r="D435" s="3" t="s">
        <v>2120</v>
      </c>
      <c r="E435" s="4" t="s">
        <v>18</v>
      </c>
      <c r="F435" s="4" t="s">
        <v>19</v>
      </c>
      <c r="G435" s="4" t="s">
        <v>20</v>
      </c>
      <c r="H435" s="4" t="s">
        <v>21</v>
      </c>
      <c r="I435" s="5" t="s">
        <v>21</v>
      </c>
      <c r="J435" s="1" t="s">
        <v>2151</v>
      </c>
      <c r="K435" s="1" t="s">
        <v>2152</v>
      </c>
      <c r="L435" s="1" t="s">
        <v>2153</v>
      </c>
      <c r="M435" s="4" t="str">
        <f t="shared" si="1"/>
        <v>Outstanding</v>
      </c>
      <c r="N435" s="13" t="s">
        <v>21</v>
      </c>
    </row>
    <row r="436" spans="1:14" ht="60" customHeight="1" x14ac:dyDescent="0.35">
      <c r="A436" s="11" t="s">
        <v>2154</v>
      </c>
      <c r="B436" s="1" t="s">
        <v>2155</v>
      </c>
      <c r="C436" s="2" t="s">
        <v>27</v>
      </c>
      <c r="D436" s="3" t="s">
        <v>2120</v>
      </c>
      <c r="E436" s="4" t="s">
        <v>18</v>
      </c>
      <c r="F436" s="4" t="s">
        <v>19</v>
      </c>
      <c r="G436" s="4" t="s">
        <v>20</v>
      </c>
      <c r="H436" s="4" t="s">
        <v>21</v>
      </c>
      <c r="I436" s="5" t="s">
        <v>21</v>
      </c>
      <c r="J436" s="1" t="s">
        <v>2156</v>
      </c>
      <c r="K436" s="1" t="s">
        <v>2157</v>
      </c>
      <c r="L436" s="1" t="s">
        <v>2158</v>
      </c>
      <c r="M436" s="4" t="str">
        <f t="shared" si="1"/>
        <v>Outstanding</v>
      </c>
      <c r="N436" s="13" t="s">
        <v>21</v>
      </c>
    </row>
    <row r="437" spans="1:14" ht="60" customHeight="1" x14ac:dyDescent="0.35">
      <c r="A437" s="11" t="s">
        <v>2159</v>
      </c>
      <c r="B437" s="1" t="s">
        <v>2160</v>
      </c>
      <c r="C437" s="2" t="s">
        <v>27</v>
      </c>
      <c r="D437" s="3" t="s">
        <v>2120</v>
      </c>
      <c r="E437" s="4" t="s">
        <v>18</v>
      </c>
      <c r="F437" s="4" t="s">
        <v>19</v>
      </c>
      <c r="G437" s="4" t="s">
        <v>20</v>
      </c>
      <c r="H437" s="4" t="s">
        <v>21</v>
      </c>
      <c r="I437" s="5" t="s">
        <v>21</v>
      </c>
      <c r="J437" s="1" t="s">
        <v>2161</v>
      </c>
      <c r="K437" s="1" t="s">
        <v>2162</v>
      </c>
      <c r="L437" s="1" t="s">
        <v>2163</v>
      </c>
      <c r="M437" s="4" t="str">
        <f t="shared" si="1"/>
        <v>Outstanding</v>
      </c>
      <c r="N437" s="13" t="s">
        <v>21</v>
      </c>
    </row>
    <row r="438" spans="1:14" ht="60" customHeight="1" x14ac:dyDescent="0.35">
      <c r="A438" s="11" t="s">
        <v>2164</v>
      </c>
      <c r="B438" s="1" t="s">
        <v>2165</v>
      </c>
      <c r="C438" s="2" t="s">
        <v>27</v>
      </c>
      <c r="D438" s="3" t="s">
        <v>2120</v>
      </c>
      <c r="E438" s="4" t="s">
        <v>18</v>
      </c>
      <c r="F438" s="4" t="s">
        <v>19</v>
      </c>
      <c r="G438" s="4" t="s">
        <v>20</v>
      </c>
      <c r="H438" s="4" t="s">
        <v>21</v>
      </c>
      <c r="I438" s="5" t="s">
        <v>21</v>
      </c>
      <c r="J438" s="1" t="s">
        <v>2166</v>
      </c>
      <c r="K438" s="1" t="s">
        <v>2167</v>
      </c>
      <c r="L438" s="1" t="s">
        <v>2168</v>
      </c>
      <c r="M438" s="4" t="str">
        <f t="shared" si="1"/>
        <v>Outstanding</v>
      </c>
      <c r="N438" s="13" t="s">
        <v>21</v>
      </c>
    </row>
    <row r="439" spans="1:14" ht="60" customHeight="1" x14ac:dyDescent="0.35">
      <c r="A439" s="11" t="s">
        <v>2169</v>
      </c>
      <c r="B439" s="1" t="s">
        <v>2170</v>
      </c>
      <c r="C439" s="2" t="s">
        <v>27</v>
      </c>
      <c r="D439" s="3" t="s">
        <v>2120</v>
      </c>
      <c r="E439" s="4" t="s">
        <v>18</v>
      </c>
      <c r="F439" s="4" t="s">
        <v>19</v>
      </c>
      <c r="G439" s="4" t="s">
        <v>20</v>
      </c>
      <c r="H439" s="4" t="s">
        <v>21</v>
      </c>
      <c r="I439" s="5" t="s">
        <v>21</v>
      </c>
      <c r="J439" s="1" t="s">
        <v>2171</v>
      </c>
      <c r="K439" s="1" t="s">
        <v>2172</v>
      </c>
      <c r="L439" s="1" t="s">
        <v>2173</v>
      </c>
      <c r="M439" s="4" t="str">
        <f t="shared" si="1"/>
        <v>Outstanding</v>
      </c>
      <c r="N439" s="13" t="s">
        <v>21</v>
      </c>
    </row>
    <row r="440" spans="1:14" ht="60" customHeight="1" x14ac:dyDescent="0.35">
      <c r="A440" s="11" t="s">
        <v>2174</v>
      </c>
      <c r="B440" s="1" t="s">
        <v>2175</v>
      </c>
      <c r="C440" s="2" t="s">
        <v>27</v>
      </c>
      <c r="D440" s="3" t="s">
        <v>2120</v>
      </c>
      <c r="E440" s="4" t="s">
        <v>18</v>
      </c>
      <c r="F440" s="4" t="s">
        <v>19</v>
      </c>
      <c r="G440" s="4" t="s">
        <v>20</v>
      </c>
      <c r="H440" s="4" t="s">
        <v>21</v>
      </c>
      <c r="I440" s="5" t="s">
        <v>21</v>
      </c>
      <c r="J440" s="1" t="s">
        <v>2176</v>
      </c>
      <c r="K440" s="1" t="s">
        <v>2177</v>
      </c>
      <c r="L440" s="1" t="s">
        <v>2178</v>
      </c>
      <c r="M440" s="4" t="str">
        <f t="shared" si="1"/>
        <v>Outstanding</v>
      </c>
      <c r="N440" s="13" t="s">
        <v>21</v>
      </c>
    </row>
    <row r="441" spans="1:14" ht="60" customHeight="1" x14ac:dyDescent="0.35">
      <c r="A441" s="11" t="s">
        <v>2179</v>
      </c>
      <c r="B441" s="1" t="s">
        <v>2180</v>
      </c>
      <c r="C441" s="2" t="s">
        <v>27</v>
      </c>
      <c r="D441" s="3" t="s">
        <v>2120</v>
      </c>
      <c r="E441" s="4" t="s">
        <v>18</v>
      </c>
      <c r="F441" s="4" t="s">
        <v>19</v>
      </c>
      <c r="G441" s="4" t="s">
        <v>20</v>
      </c>
      <c r="H441" s="4" t="s">
        <v>21</v>
      </c>
      <c r="I441" s="5" t="s">
        <v>21</v>
      </c>
      <c r="J441" s="1" t="s">
        <v>2181</v>
      </c>
      <c r="K441" s="1" t="s">
        <v>2182</v>
      </c>
      <c r="L441" s="1" t="s">
        <v>2183</v>
      </c>
      <c r="M441" s="4" t="str">
        <f t="shared" si="1"/>
        <v>Outstanding</v>
      </c>
      <c r="N441" s="13" t="s">
        <v>21</v>
      </c>
    </row>
    <row r="442" spans="1:14" ht="60" customHeight="1" x14ac:dyDescent="0.35">
      <c r="A442" s="11" t="s">
        <v>2184</v>
      </c>
      <c r="B442" s="1" t="s">
        <v>2185</v>
      </c>
      <c r="C442" s="2" t="s">
        <v>27</v>
      </c>
      <c r="D442" s="3" t="s">
        <v>2120</v>
      </c>
      <c r="E442" s="4" t="s">
        <v>18</v>
      </c>
      <c r="F442" s="4" t="s">
        <v>19</v>
      </c>
      <c r="G442" s="4" t="s">
        <v>20</v>
      </c>
      <c r="H442" s="4" t="s">
        <v>21</v>
      </c>
      <c r="I442" s="5" t="s">
        <v>21</v>
      </c>
      <c r="J442" s="1" t="s">
        <v>2186</v>
      </c>
      <c r="K442" s="1" t="s">
        <v>2187</v>
      </c>
      <c r="L442" s="1" t="s">
        <v>2188</v>
      </c>
      <c r="M442" s="4" t="str">
        <f t="shared" si="1"/>
        <v>Outstanding</v>
      </c>
      <c r="N442" s="13" t="s">
        <v>21</v>
      </c>
    </row>
    <row r="443" spans="1:14" ht="60" customHeight="1" x14ac:dyDescent="0.35">
      <c r="A443" s="11" t="s">
        <v>2189</v>
      </c>
      <c r="B443" s="1" t="s">
        <v>2190</v>
      </c>
      <c r="C443" s="2" t="s">
        <v>27</v>
      </c>
      <c r="D443" s="3" t="s">
        <v>2120</v>
      </c>
      <c r="E443" s="4" t="s">
        <v>18</v>
      </c>
      <c r="F443" s="4" t="s">
        <v>19</v>
      </c>
      <c r="G443" s="4" t="s">
        <v>20</v>
      </c>
      <c r="H443" s="4" t="s">
        <v>21</v>
      </c>
      <c r="I443" s="5" t="s">
        <v>21</v>
      </c>
      <c r="J443" s="1" t="s">
        <v>2191</v>
      </c>
      <c r="K443" s="1" t="s">
        <v>2192</v>
      </c>
      <c r="L443" s="1" t="s">
        <v>2193</v>
      </c>
      <c r="M443" s="4" t="str">
        <f t="shared" si="1"/>
        <v>Outstanding</v>
      </c>
      <c r="N443" s="13" t="s">
        <v>21</v>
      </c>
    </row>
    <row r="444" spans="1:14" ht="60" customHeight="1" x14ac:dyDescent="0.35">
      <c r="A444" s="11" t="s">
        <v>2194</v>
      </c>
      <c r="B444" s="1" t="s">
        <v>2195</v>
      </c>
      <c r="C444" s="2" t="s">
        <v>27</v>
      </c>
      <c r="D444" s="3" t="s">
        <v>2120</v>
      </c>
      <c r="E444" s="4" t="s">
        <v>18</v>
      </c>
      <c r="F444" s="4" t="s">
        <v>19</v>
      </c>
      <c r="G444" s="4" t="s">
        <v>20</v>
      </c>
      <c r="H444" s="4" t="s">
        <v>21</v>
      </c>
      <c r="I444" s="5" t="s">
        <v>21</v>
      </c>
      <c r="J444" s="1" t="s">
        <v>2196</v>
      </c>
      <c r="K444" s="1" t="s">
        <v>2197</v>
      </c>
      <c r="L444" s="1" t="s">
        <v>2198</v>
      </c>
      <c r="M444" s="4" t="str">
        <f t="shared" si="1"/>
        <v>Outstanding</v>
      </c>
      <c r="N444" s="13" t="s">
        <v>21</v>
      </c>
    </row>
    <row r="445" spans="1:14" ht="60" customHeight="1" x14ac:dyDescent="0.35">
      <c r="A445" s="11" t="s">
        <v>2199</v>
      </c>
      <c r="B445" s="1" t="s">
        <v>2200</v>
      </c>
      <c r="C445" s="2" t="s">
        <v>27</v>
      </c>
      <c r="D445" s="3" t="s">
        <v>2120</v>
      </c>
      <c r="E445" s="4" t="s">
        <v>18</v>
      </c>
      <c r="F445" s="4" t="s">
        <v>19</v>
      </c>
      <c r="G445" s="4" t="s">
        <v>20</v>
      </c>
      <c r="H445" s="4" t="s">
        <v>21</v>
      </c>
      <c r="I445" s="5" t="s">
        <v>21</v>
      </c>
      <c r="J445" s="1" t="s">
        <v>2201</v>
      </c>
      <c r="K445" s="1" t="s">
        <v>2202</v>
      </c>
      <c r="L445" s="1" t="s">
        <v>2203</v>
      </c>
      <c r="M445" s="4" t="str">
        <f t="shared" si="1"/>
        <v>Outstanding</v>
      </c>
      <c r="N445" s="13" t="s">
        <v>21</v>
      </c>
    </row>
    <row r="446" spans="1:14" ht="60" customHeight="1" x14ac:dyDescent="0.35">
      <c r="A446" s="11" t="s">
        <v>2204</v>
      </c>
      <c r="B446" s="1" t="s">
        <v>2205</v>
      </c>
      <c r="C446" s="2" t="s">
        <v>27</v>
      </c>
      <c r="D446" s="3" t="s">
        <v>2120</v>
      </c>
      <c r="E446" s="4" t="s">
        <v>18</v>
      </c>
      <c r="F446" s="4" t="s">
        <v>19</v>
      </c>
      <c r="G446" s="4" t="s">
        <v>20</v>
      </c>
      <c r="H446" s="4" t="s">
        <v>21</v>
      </c>
      <c r="I446" s="5" t="s">
        <v>21</v>
      </c>
      <c r="J446" s="1" t="s">
        <v>2206</v>
      </c>
      <c r="K446" s="1" t="s">
        <v>2207</v>
      </c>
      <c r="L446" s="1" t="s">
        <v>2208</v>
      </c>
      <c r="M446" s="4" t="str">
        <f t="shared" si="1"/>
        <v>Outstanding</v>
      </c>
      <c r="N446" s="13" t="s">
        <v>21</v>
      </c>
    </row>
    <row r="447" spans="1:14" ht="60" customHeight="1" x14ac:dyDescent="0.35">
      <c r="A447" s="11" t="s">
        <v>2209</v>
      </c>
      <c r="B447" s="1" t="s">
        <v>2210</v>
      </c>
      <c r="C447" s="2" t="s">
        <v>27</v>
      </c>
      <c r="D447" s="3" t="s">
        <v>2120</v>
      </c>
      <c r="E447" s="4" t="s">
        <v>18</v>
      </c>
      <c r="F447" s="4" t="s">
        <v>19</v>
      </c>
      <c r="G447" s="4" t="s">
        <v>20</v>
      </c>
      <c r="H447" s="4" t="s">
        <v>21</v>
      </c>
      <c r="I447" s="5" t="s">
        <v>21</v>
      </c>
      <c r="J447" s="1" t="s">
        <v>2211</v>
      </c>
      <c r="K447" s="1" t="s">
        <v>2212</v>
      </c>
      <c r="L447" s="1" t="s">
        <v>2213</v>
      </c>
      <c r="M447" s="4" t="str">
        <f t="shared" si="1"/>
        <v>Outstanding</v>
      </c>
      <c r="N447" s="13" t="s">
        <v>21</v>
      </c>
    </row>
    <row r="448" spans="1:14" ht="60" customHeight="1" x14ac:dyDescent="0.35">
      <c r="A448" s="11" t="s">
        <v>2214</v>
      </c>
      <c r="B448" s="1" t="s">
        <v>2215</v>
      </c>
      <c r="C448" s="2" t="s">
        <v>27</v>
      </c>
      <c r="D448" s="3" t="s">
        <v>2120</v>
      </c>
      <c r="E448" s="4" t="s">
        <v>18</v>
      </c>
      <c r="F448" s="4" t="s">
        <v>19</v>
      </c>
      <c r="G448" s="4" t="s">
        <v>20</v>
      </c>
      <c r="H448" s="4" t="s">
        <v>21</v>
      </c>
      <c r="I448" s="5" t="s">
        <v>21</v>
      </c>
      <c r="J448" s="1" t="s">
        <v>2216</v>
      </c>
      <c r="K448" s="1" t="s">
        <v>2217</v>
      </c>
      <c r="L448" s="1" t="s">
        <v>2218</v>
      </c>
      <c r="M448" s="4" t="str">
        <f t="shared" si="1"/>
        <v>Outstanding</v>
      </c>
      <c r="N448" s="13" t="s">
        <v>21</v>
      </c>
    </row>
    <row r="449" spans="1:14" ht="60" customHeight="1" x14ac:dyDescent="0.35">
      <c r="A449" s="11" t="s">
        <v>2219</v>
      </c>
      <c r="B449" s="1" t="s">
        <v>2220</v>
      </c>
      <c r="C449" s="2" t="s">
        <v>27</v>
      </c>
      <c r="D449" s="3" t="s">
        <v>2120</v>
      </c>
      <c r="E449" s="4" t="s">
        <v>18</v>
      </c>
      <c r="F449" s="4" t="s">
        <v>19</v>
      </c>
      <c r="G449" s="4" t="s">
        <v>20</v>
      </c>
      <c r="H449" s="4" t="s">
        <v>21</v>
      </c>
      <c r="I449" s="5" t="s">
        <v>21</v>
      </c>
      <c r="J449" s="1" t="s">
        <v>2221</v>
      </c>
      <c r="K449" s="1" t="s">
        <v>2222</v>
      </c>
      <c r="L449" s="1" t="s">
        <v>2223</v>
      </c>
      <c r="M449" s="4" t="str">
        <f t="shared" si="1"/>
        <v>Outstanding</v>
      </c>
      <c r="N449" s="13" t="s">
        <v>21</v>
      </c>
    </row>
    <row r="450" spans="1:14" ht="60" customHeight="1" x14ac:dyDescent="0.35">
      <c r="A450" s="11" t="s">
        <v>2224</v>
      </c>
      <c r="B450" s="1" t="s">
        <v>2225</v>
      </c>
      <c r="C450" s="2" t="s">
        <v>27</v>
      </c>
      <c r="D450" s="3" t="s">
        <v>2120</v>
      </c>
      <c r="E450" s="4" t="s">
        <v>18</v>
      </c>
      <c r="F450" s="4" t="s">
        <v>19</v>
      </c>
      <c r="G450" s="4" t="s">
        <v>20</v>
      </c>
      <c r="H450" s="4" t="s">
        <v>21</v>
      </c>
      <c r="I450" s="5" t="s">
        <v>21</v>
      </c>
      <c r="J450" s="1" t="s">
        <v>2226</v>
      </c>
      <c r="K450" s="1" t="s">
        <v>2227</v>
      </c>
      <c r="L450" s="1" t="s">
        <v>2228</v>
      </c>
      <c r="M450" s="4" t="str">
        <f t="shared" si="1"/>
        <v>Outstanding</v>
      </c>
      <c r="N450" s="13" t="s">
        <v>21</v>
      </c>
    </row>
    <row r="451" spans="1:14" ht="60" customHeight="1" x14ac:dyDescent="0.35">
      <c r="A451" s="11" t="s">
        <v>2229</v>
      </c>
      <c r="B451" s="1" t="s">
        <v>2230</v>
      </c>
      <c r="C451" s="2" t="s">
        <v>27</v>
      </c>
      <c r="D451" s="3" t="s">
        <v>2120</v>
      </c>
      <c r="E451" s="4" t="s">
        <v>18</v>
      </c>
      <c r="F451" s="4" t="s">
        <v>19</v>
      </c>
      <c r="G451" s="4" t="s">
        <v>20</v>
      </c>
      <c r="H451" s="4" t="s">
        <v>21</v>
      </c>
      <c r="I451" s="5" t="s">
        <v>21</v>
      </c>
      <c r="J451" s="1" t="s">
        <v>2231</v>
      </c>
      <c r="K451" s="1" t="s">
        <v>2232</v>
      </c>
      <c r="L451" s="1" t="s">
        <v>2233</v>
      </c>
      <c r="M451" s="4" t="str">
        <f t="shared" si="1"/>
        <v>Outstanding</v>
      </c>
      <c r="N451" s="13" t="s">
        <v>21</v>
      </c>
    </row>
    <row r="452" spans="1:14" ht="60" customHeight="1" x14ac:dyDescent="0.35">
      <c r="A452" s="11" t="s">
        <v>2234</v>
      </c>
      <c r="B452" s="1" t="s">
        <v>2235</v>
      </c>
      <c r="C452" s="2" t="s">
        <v>27</v>
      </c>
      <c r="D452" s="3" t="s">
        <v>2120</v>
      </c>
      <c r="E452" s="4" t="s">
        <v>18</v>
      </c>
      <c r="F452" s="4" t="s">
        <v>19</v>
      </c>
      <c r="G452" s="4" t="s">
        <v>20</v>
      </c>
      <c r="H452" s="4" t="s">
        <v>21</v>
      </c>
      <c r="I452" s="5" t="s">
        <v>21</v>
      </c>
      <c r="J452" s="1" t="s">
        <v>2236</v>
      </c>
      <c r="K452" s="1" t="s">
        <v>2237</v>
      </c>
      <c r="L452" s="1" t="s">
        <v>2238</v>
      </c>
      <c r="M452" s="4" t="str">
        <f t="shared" si="1"/>
        <v>Outstanding</v>
      </c>
      <c r="N452" s="13" t="s">
        <v>21</v>
      </c>
    </row>
    <row r="453" spans="1:14" ht="60" customHeight="1" x14ac:dyDescent="0.35">
      <c r="A453" s="11" t="s">
        <v>2239</v>
      </c>
      <c r="B453" s="1" t="s">
        <v>2240</v>
      </c>
      <c r="C453" s="2" t="s">
        <v>27</v>
      </c>
      <c r="D453" s="3" t="s">
        <v>2120</v>
      </c>
      <c r="E453" s="4" t="s">
        <v>18</v>
      </c>
      <c r="F453" s="4" t="s">
        <v>19</v>
      </c>
      <c r="G453" s="4" t="s">
        <v>20</v>
      </c>
      <c r="H453" s="4" t="s">
        <v>21</v>
      </c>
      <c r="I453" s="5" t="s">
        <v>21</v>
      </c>
      <c r="J453" s="1" t="s">
        <v>2241</v>
      </c>
      <c r="K453" s="1" t="s">
        <v>2242</v>
      </c>
      <c r="L453" s="1" t="s">
        <v>2243</v>
      </c>
      <c r="M453" s="4" t="str">
        <f t="shared" si="1"/>
        <v>Outstanding</v>
      </c>
      <c r="N453" s="13" t="s">
        <v>21</v>
      </c>
    </row>
    <row r="454" spans="1:14" ht="60" customHeight="1" x14ac:dyDescent="0.35">
      <c r="A454" s="11" t="s">
        <v>2244</v>
      </c>
      <c r="B454" s="1" t="s">
        <v>2245</v>
      </c>
      <c r="C454" s="2" t="s">
        <v>27</v>
      </c>
      <c r="D454" s="3" t="s">
        <v>2120</v>
      </c>
      <c r="E454" s="4" t="s">
        <v>18</v>
      </c>
      <c r="F454" s="4" t="s">
        <v>19</v>
      </c>
      <c r="G454" s="4" t="s">
        <v>20</v>
      </c>
      <c r="H454" s="4" t="s">
        <v>21</v>
      </c>
      <c r="I454" s="5" t="s">
        <v>21</v>
      </c>
      <c r="J454" s="1" t="s">
        <v>2246</v>
      </c>
      <c r="K454" s="1" t="s">
        <v>2247</v>
      </c>
      <c r="L454" s="1" t="s">
        <v>2248</v>
      </c>
      <c r="M454" s="4" t="str">
        <f t="shared" si="1"/>
        <v>Outstanding</v>
      </c>
      <c r="N454" s="13" t="s">
        <v>21</v>
      </c>
    </row>
    <row r="455" spans="1:14" ht="60" customHeight="1" x14ac:dyDescent="0.35">
      <c r="A455" s="11" t="s">
        <v>2249</v>
      </c>
      <c r="B455" s="1" t="s">
        <v>2250</v>
      </c>
      <c r="C455" s="2" t="s">
        <v>27</v>
      </c>
      <c r="D455" s="3" t="s">
        <v>2120</v>
      </c>
      <c r="E455" s="4" t="s">
        <v>18</v>
      </c>
      <c r="F455" s="4" t="s">
        <v>19</v>
      </c>
      <c r="G455" s="4" t="s">
        <v>20</v>
      </c>
      <c r="H455" s="4" t="s">
        <v>21</v>
      </c>
      <c r="I455" s="5" t="s">
        <v>21</v>
      </c>
      <c r="J455" s="1" t="s">
        <v>2251</v>
      </c>
      <c r="K455" s="1" t="s">
        <v>2252</v>
      </c>
      <c r="L455" s="1" t="s">
        <v>2253</v>
      </c>
      <c r="M455" s="4" t="str">
        <f t="shared" si="1"/>
        <v>Outstanding</v>
      </c>
      <c r="N455" s="13" t="s">
        <v>21</v>
      </c>
    </row>
    <row r="456" spans="1:14" ht="60" customHeight="1" x14ac:dyDescent="0.35">
      <c r="A456" s="11" t="s">
        <v>2254</v>
      </c>
      <c r="B456" s="1" t="s">
        <v>2255</v>
      </c>
      <c r="C456" s="2" t="s">
        <v>27</v>
      </c>
      <c r="D456" s="3" t="s">
        <v>2120</v>
      </c>
      <c r="E456" s="4" t="s">
        <v>18</v>
      </c>
      <c r="F456" s="4" t="s">
        <v>19</v>
      </c>
      <c r="G456" s="4" t="s">
        <v>20</v>
      </c>
      <c r="H456" s="4" t="s">
        <v>21</v>
      </c>
      <c r="I456" s="5" t="s">
        <v>21</v>
      </c>
      <c r="J456" s="1" t="s">
        <v>2256</v>
      </c>
      <c r="K456" s="1" t="s">
        <v>2257</v>
      </c>
      <c r="L456" s="1" t="s">
        <v>2258</v>
      </c>
      <c r="M456" s="4" t="str">
        <f t="shared" si="1"/>
        <v>Outstanding</v>
      </c>
      <c r="N456" s="13" t="s">
        <v>21</v>
      </c>
    </row>
    <row r="457" spans="1:14" ht="60" customHeight="1" x14ac:dyDescent="0.35">
      <c r="A457" s="11" t="s">
        <v>2259</v>
      </c>
      <c r="B457" s="1" t="s">
        <v>2260</v>
      </c>
      <c r="C457" s="2" t="s">
        <v>27</v>
      </c>
      <c r="D457" s="3" t="s">
        <v>2120</v>
      </c>
      <c r="E457" s="4" t="s">
        <v>18</v>
      </c>
      <c r="F457" s="4" t="s">
        <v>19</v>
      </c>
      <c r="G457" s="4" t="s">
        <v>20</v>
      </c>
      <c r="H457" s="4" t="s">
        <v>21</v>
      </c>
      <c r="I457" s="5" t="s">
        <v>21</v>
      </c>
      <c r="J457" s="1" t="s">
        <v>2261</v>
      </c>
      <c r="K457" s="1" t="s">
        <v>2262</v>
      </c>
      <c r="L457" s="1" t="s">
        <v>2263</v>
      </c>
      <c r="M457" s="4" t="str">
        <f t="shared" si="1"/>
        <v>Outstanding</v>
      </c>
      <c r="N457" s="13" t="s">
        <v>21</v>
      </c>
    </row>
    <row r="458" spans="1:14" ht="60" customHeight="1" x14ac:dyDescent="0.35">
      <c r="A458" s="11" t="s">
        <v>2264</v>
      </c>
      <c r="B458" s="1" t="s">
        <v>2265</v>
      </c>
      <c r="C458" s="2" t="s">
        <v>27</v>
      </c>
      <c r="D458" s="3" t="s">
        <v>2120</v>
      </c>
      <c r="E458" s="4" t="s">
        <v>18</v>
      </c>
      <c r="F458" s="4" t="s">
        <v>19</v>
      </c>
      <c r="G458" s="4" t="s">
        <v>20</v>
      </c>
      <c r="H458" s="4" t="s">
        <v>21</v>
      </c>
      <c r="I458" s="5" t="s">
        <v>21</v>
      </c>
      <c r="J458" s="1" t="s">
        <v>2266</v>
      </c>
      <c r="K458" s="1" t="s">
        <v>2267</v>
      </c>
      <c r="L458" s="1" t="s">
        <v>2268</v>
      </c>
      <c r="M458" s="4" t="str">
        <f t="shared" si="1"/>
        <v>Outstanding</v>
      </c>
      <c r="N458" s="13" t="s">
        <v>21</v>
      </c>
    </row>
    <row r="459" spans="1:14" ht="60" customHeight="1" x14ac:dyDescent="0.35">
      <c r="A459" s="11" t="s">
        <v>2269</v>
      </c>
      <c r="B459" s="1" t="s">
        <v>2270</v>
      </c>
      <c r="C459" s="2" t="s">
        <v>27</v>
      </c>
      <c r="D459" s="3" t="s">
        <v>2120</v>
      </c>
      <c r="E459" s="4" t="s">
        <v>18</v>
      </c>
      <c r="F459" s="4" t="s">
        <v>19</v>
      </c>
      <c r="G459" s="4" t="s">
        <v>20</v>
      </c>
      <c r="H459" s="4" t="s">
        <v>21</v>
      </c>
      <c r="I459" s="5" t="s">
        <v>21</v>
      </c>
      <c r="J459" s="1" t="s">
        <v>2271</v>
      </c>
      <c r="K459" s="1" t="s">
        <v>2272</v>
      </c>
      <c r="L459" s="1" t="s">
        <v>2273</v>
      </c>
      <c r="M459" s="4" t="str">
        <f t="shared" si="1"/>
        <v>Outstanding</v>
      </c>
      <c r="N459" s="13" t="s">
        <v>21</v>
      </c>
    </row>
    <row r="460" spans="1:14" ht="60" customHeight="1" x14ac:dyDescent="0.35">
      <c r="A460" s="11" t="s">
        <v>2274</v>
      </c>
      <c r="B460" s="1" t="s">
        <v>2275</v>
      </c>
      <c r="C460" s="2" t="s">
        <v>27</v>
      </c>
      <c r="D460" s="3" t="s">
        <v>2276</v>
      </c>
      <c r="E460" s="4" t="s">
        <v>18</v>
      </c>
      <c r="F460" s="4" t="s">
        <v>19</v>
      </c>
      <c r="G460" s="4" t="s">
        <v>20</v>
      </c>
      <c r="H460" s="4" t="s">
        <v>21</v>
      </c>
      <c r="I460" s="5" t="s">
        <v>21</v>
      </c>
      <c r="J460" s="1" t="s">
        <v>2277</v>
      </c>
      <c r="K460" s="1" t="s">
        <v>2278</v>
      </c>
      <c r="L460" s="1" t="s">
        <v>2279</v>
      </c>
      <c r="M460" s="4" t="str">
        <f t="shared" si="1"/>
        <v>Outstanding</v>
      </c>
      <c r="N460" s="13" t="s">
        <v>21</v>
      </c>
    </row>
    <row r="461" spans="1:14" ht="60" customHeight="1" x14ac:dyDescent="0.35">
      <c r="A461" s="11" t="s">
        <v>2280</v>
      </c>
      <c r="B461" s="1" t="s">
        <v>2281</v>
      </c>
      <c r="C461" s="2" t="s">
        <v>27</v>
      </c>
      <c r="D461" s="3" t="s">
        <v>2276</v>
      </c>
      <c r="E461" s="4" t="s">
        <v>18</v>
      </c>
      <c r="F461" s="4" t="s">
        <v>19</v>
      </c>
      <c r="G461" s="4" t="s">
        <v>20</v>
      </c>
      <c r="H461" s="4" t="s">
        <v>21</v>
      </c>
      <c r="I461" s="5" t="s">
        <v>21</v>
      </c>
      <c r="J461" s="1" t="s">
        <v>2282</v>
      </c>
      <c r="K461" s="1" t="s">
        <v>2283</v>
      </c>
      <c r="L461" s="1" t="s">
        <v>2284</v>
      </c>
      <c r="M461" s="4" t="str">
        <f t="shared" si="1"/>
        <v>Outstanding</v>
      </c>
      <c r="N461" s="13" t="s">
        <v>21</v>
      </c>
    </row>
    <row r="462" spans="1:14" ht="60" customHeight="1" x14ac:dyDescent="0.35">
      <c r="A462" s="11" t="s">
        <v>2285</v>
      </c>
      <c r="B462" s="1" t="s">
        <v>2286</v>
      </c>
      <c r="C462" s="2" t="s">
        <v>27</v>
      </c>
      <c r="D462" s="3" t="s">
        <v>2276</v>
      </c>
      <c r="E462" s="4" t="s">
        <v>18</v>
      </c>
      <c r="F462" s="4" t="s">
        <v>19</v>
      </c>
      <c r="G462" s="4" t="s">
        <v>20</v>
      </c>
      <c r="H462" s="4" t="s">
        <v>21</v>
      </c>
      <c r="I462" s="5" t="s">
        <v>21</v>
      </c>
      <c r="J462" s="1" t="s">
        <v>2287</v>
      </c>
      <c r="K462" s="1" t="s">
        <v>2288</v>
      </c>
      <c r="L462" s="1" t="s">
        <v>2289</v>
      </c>
      <c r="M462" s="4" t="str">
        <f t="shared" si="1"/>
        <v>Outstanding</v>
      </c>
      <c r="N462" s="13" t="s">
        <v>21</v>
      </c>
    </row>
    <row r="463" spans="1:14" ht="60" customHeight="1" x14ac:dyDescent="0.35">
      <c r="A463" s="11" t="s">
        <v>2290</v>
      </c>
      <c r="B463" s="1" t="s">
        <v>2291</v>
      </c>
      <c r="C463" s="2" t="s">
        <v>27</v>
      </c>
      <c r="D463" s="3" t="s">
        <v>2276</v>
      </c>
      <c r="E463" s="4" t="s">
        <v>18</v>
      </c>
      <c r="F463" s="4" t="s">
        <v>19</v>
      </c>
      <c r="G463" s="4" t="s">
        <v>20</v>
      </c>
      <c r="H463" s="4" t="s">
        <v>21</v>
      </c>
      <c r="I463" s="5" t="s">
        <v>21</v>
      </c>
      <c r="J463" s="1" t="s">
        <v>2292</v>
      </c>
      <c r="K463" s="1" t="s">
        <v>2293</v>
      </c>
      <c r="L463" s="1" t="s">
        <v>2294</v>
      </c>
      <c r="M463" s="4" t="str">
        <f t="shared" si="1"/>
        <v>Outstanding</v>
      </c>
      <c r="N463" s="13" t="s">
        <v>21</v>
      </c>
    </row>
    <row r="464" spans="1:14" ht="60" customHeight="1" x14ac:dyDescent="0.35">
      <c r="A464" s="11" t="s">
        <v>2295</v>
      </c>
      <c r="B464" s="1" t="s">
        <v>2296</v>
      </c>
      <c r="C464" s="2" t="s">
        <v>27</v>
      </c>
      <c r="D464" s="3" t="s">
        <v>2276</v>
      </c>
      <c r="E464" s="4" t="s">
        <v>18</v>
      </c>
      <c r="F464" s="4" t="s">
        <v>19</v>
      </c>
      <c r="G464" s="4" t="s">
        <v>20</v>
      </c>
      <c r="H464" s="4" t="s">
        <v>21</v>
      </c>
      <c r="I464" s="5" t="s">
        <v>21</v>
      </c>
      <c r="J464" s="1" t="s">
        <v>2297</v>
      </c>
      <c r="K464" s="1" t="s">
        <v>2298</v>
      </c>
      <c r="L464" s="1" t="s">
        <v>2299</v>
      </c>
      <c r="M464" s="4" t="str">
        <f t="shared" si="1"/>
        <v>Outstanding</v>
      </c>
      <c r="N464" s="13" t="s">
        <v>21</v>
      </c>
    </row>
    <row r="465" spans="1:14" ht="60" customHeight="1" x14ac:dyDescent="0.35">
      <c r="A465" s="11" t="s">
        <v>2300</v>
      </c>
      <c r="B465" s="1" t="s">
        <v>2301</v>
      </c>
      <c r="C465" s="2" t="s">
        <v>27</v>
      </c>
      <c r="D465" s="3" t="s">
        <v>2276</v>
      </c>
      <c r="E465" s="4" t="s">
        <v>18</v>
      </c>
      <c r="F465" s="4" t="s">
        <v>19</v>
      </c>
      <c r="G465" s="4" t="s">
        <v>20</v>
      </c>
      <c r="H465" s="4" t="s">
        <v>21</v>
      </c>
      <c r="I465" s="5" t="s">
        <v>21</v>
      </c>
      <c r="J465" s="1" t="s">
        <v>2302</v>
      </c>
      <c r="K465" s="1" t="s">
        <v>2303</v>
      </c>
      <c r="L465" s="1" t="s">
        <v>2304</v>
      </c>
      <c r="M465" s="4" t="str">
        <f t="shared" si="1"/>
        <v>Outstanding</v>
      </c>
      <c r="N465" s="13" t="s">
        <v>21</v>
      </c>
    </row>
    <row r="466" spans="1:14" ht="60" customHeight="1" x14ac:dyDescent="0.35">
      <c r="A466" s="11" t="s">
        <v>2305</v>
      </c>
      <c r="B466" s="1" t="s">
        <v>2306</v>
      </c>
      <c r="C466" s="2" t="s">
        <v>27</v>
      </c>
      <c r="D466" s="3" t="s">
        <v>2276</v>
      </c>
      <c r="E466" s="4" t="s">
        <v>18</v>
      </c>
      <c r="F466" s="4" t="s">
        <v>19</v>
      </c>
      <c r="G466" s="4" t="s">
        <v>20</v>
      </c>
      <c r="H466" s="4" t="s">
        <v>21</v>
      </c>
      <c r="I466" s="5" t="s">
        <v>21</v>
      </c>
      <c r="J466" s="1" t="s">
        <v>2307</v>
      </c>
      <c r="K466" s="1" t="s">
        <v>2308</v>
      </c>
      <c r="L466" s="1" t="s">
        <v>2309</v>
      </c>
      <c r="M466" s="4" t="str">
        <f t="shared" si="1"/>
        <v>Outstanding</v>
      </c>
      <c r="N466" s="13" t="s">
        <v>21</v>
      </c>
    </row>
    <row r="467" spans="1:14" ht="60" customHeight="1" x14ac:dyDescent="0.35">
      <c r="A467" s="11" t="s">
        <v>2310</v>
      </c>
      <c r="B467" s="1" t="s">
        <v>2311</v>
      </c>
      <c r="C467" s="2" t="s">
        <v>27</v>
      </c>
      <c r="D467" s="3" t="s">
        <v>2276</v>
      </c>
      <c r="E467" s="4" t="s">
        <v>18</v>
      </c>
      <c r="F467" s="4" t="s">
        <v>19</v>
      </c>
      <c r="G467" s="4" t="s">
        <v>20</v>
      </c>
      <c r="H467" s="4" t="s">
        <v>21</v>
      </c>
      <c r="I467" s="5" t="s">
        <v>21</v>
      </c>
      <c r="J467" s="1" t="s">
        <v>2312</v>
      </c>
      <c r="K467" s="1" t="s">
        <v>2313</v>
      </c>
      <c r="L467" s="1" t="s">
        <v>2314</v>
      </c>
      <c r="M467" s="4" t="str">
        <f t="shared" si="1"/>
        <v>Outstanding</v>
      </c>
      <c r="N467" s="13" t="s">
        <v>21</v>
      </c>
    </row>
    <row r="468" spans="1:14" ht="60" customHeight="1" x14ac:dyDescent="0.35">
      <c r="A468" s="11" t="s">
        <v>2315</v>
      </c>
      <c r="B468" s="1" t="s">
        <v>2316</v>
      </c>
      <c r="C468" s="2" t="s">
        <v>27</v>
      </c>
      <c r="D468" s="3" t="s">
        <v>2276</v>
      </c>
      <c r="E468" s="4" t="s">
        <v>18</v>
      </c>
      <c r="F468" s="4" t="s">
        <v>19</v>
      </c>
      <c r="G468" s="4" t="s">
        <v>20</v>
      </c>
      <c r="H468" s="4" t="s">
        <v>21</v>
      </c>
      <c r="I468" s="5" t="s">
        <v>21</v>
      </c>
      <c r="J468" s="1" t="s">
        <v>2317</v>
      </c>
      <c r="K468" s="1" t="s">
        <v>2318</v>
      </c>
      <c r="L468" s="1" t="s">
        <v>2319</v>
      </c>
      <c r="M468" s="4" t="str">
        <f t="shared" si="1"/>
        <v>Outstanding</v>
      </c>
      <c r="N468" s="13" t="s">
        <v>21</v>
      </c>
    </row>
    <row r="469" spans="1:14" ht="60" customHeight="1" x14ac:dyDescent="0.35">
      <c r="A469" s="11" t="s">
        <v>2320</v>
      </c>
      <c r="B469" s="1" t="s">
        <v>2321</v>
      </c>
      <c r="C469" s="2" t="s">
        <v>27</v>
      </c>
      <c r="D469" s="3" t="s">
        <v>2276</v>
      </c>
      <c r="E469" s="4" t="s">
        <v>18</v>
      </c>
      <c r="F469" s="4" t="s">
        <v>19</v>
      </c>
      <c r="G469" s="4" t="s">
        <v>20</v>
      </c>
      <c r="H469" s="4" t="s">
        <v>21</v>
      </c>
      <c r="I469" s="5" t="s">
        <v>21</v>
      </c>
      <c r="J469" s="1" t="s">
        <v>2322</v>
      </c>
      <c r="K469" s="1" t="s">
        <v>2323</v>
      </c>
      <c r="L469" s="1" t="s">
        <v>2324</v>
      </c>
      <c r="M469" s="4" t="str">
        <f t="shared" si="1"/>
        <v>Outstanding</v>
      </c>
      <c r="N469" s="13" t="s">
        <v>21</v>
      </c>
    </row>
    <row r="470" spans="1:14" ht="60" customHeight="1" x14ac:dyDescent="0.35">
      <c r="A470" s="11" t="s">
        <v>2325</v>
      </c>
      <c r="B470" s="1" t="s">
        <v>2326</v>
      </c>
      <c r="C470" s="2" t="s">
        <v>27</v>
      </c>
      <c r="D470" s="3" t="s">
        <v>2276</v>
      </c>
      <c r="E470" s="4" t="s">
        <v>18</v>
      </c>
      <c r="F470" s="4" t="s">
        <v>19</v>
      </c>
      <c r="G470" s="4" t="s">
        <v>20</v>
      </c>
      <c r="H470" s="4" t="s">
        <v>21</v>
      </c>
      <c r="I470" s="5" t="s">
        <v>21</v>
      </c>
      <c r="J470" s="1" t="s">
        <v>2327</v>
      </c>
      <c r="K470" s="1" t="s">
        <v>2328</v>
      </c>
      <c r="L470" s="1" t="s">
        <v>2329</v>
      </c>
      <c r="M470" s="4" t="str">
        <f t="shared" si="1"/>
        <v>Outstanding</v>
      </c>
      <c r="N470" s="13" t="s">
        <v>21</v>
      </c>
    </row>
    <row r="471" spans="1:14" ht="60" customHeight="1" x14ac:dyDescent="0.35">
      <c r="A471" s="11" t="s">
        <v>2330</v>
      </c>
      <c r="B471" s="1" t="s">
        <v>2331</v>
      </c>
      <c r="C471" s="2" t="s">
        <v>27</v>
      </c>
      <c r="D471" s="3" t="s">
        <v>2276</v>
      </c>
      <c r="E471" s="4" t="s">
        <v>18</v>
      </c>
      <c r="F471" s="4" t="s">
        <v>19</v>
      </c>
      <c r="G471" s="4" t="s">
        <v>20</v>
      </c>
      <c r="H471" s="4" t="s">
        <v>21</v>
      </c>
      <c r="I471" s="5" t="s">
        <v>21</v>
      </c>
      <c r="J471" s="1" t="s">
        <v>2332</v>
      </c>
      <c r="K471" s="1" t="s">
        <v>2333</v>
      </c>
      <c r="L471" s="1" t="s">
        <v>2334</v>
      </c>
      <c r="M471" s="4" t="str">
        <f t="shared" si="1"/>
        <v>Outstanding</v>
      </c>
      <c r="N471" s="13" t="s">
        <v>21</v>
      </c>
    </row>
    <row r="472" spans="1:14" ht="60" customHeight="1" x14ac:dyDescent="0.35">
      <c r="A472" s="11" t="s">
        <v>2335</v>
      </c>
      <c r="B472" s="1" t="s">
        <v>2336</v>
      </c>
      <c r="C472" s="2" t="s">
        <v>27</v>
      </c>
      <c r="D472" s="3" t="s">
        <v>2276</v>
      </c>
      <c r="E472" s="4" t="s">
        <v>18</v>
      </c>
      <c r="F472" s="4" t="s">
        <v>19</v>
      </c>
      <c r="G472" s="4" t="s">
        <v>20</v>
      </c>
      <c r="H472" s="4" t="s">
        <v>21</v>
      </c>
      <c r="I472" s="5" t="s">
        <v>21</v>
      </c>
      <c r="J472" s="1" t="s">
        <v>2337</v>
      </c>
      <c r="K472" s="1" t="s">
        <v>2338</v>
      </c>
      <c r="L472" s="1" t="s">
        <v>2339</v>
      </c>
      <c r="M472" s="4" t="str">
        <f t="shared" si="1"/>
        <v>Outstanding</v>
      </c>
      <c r="N472" s="13" t="s">
        <v>21</v>
      </c>
    </row>
    <row r="473" spans="1:14" ht="60" customHeight="1" x14ac:dyDescent="0.35">
      <c r="A473" s="11" t="s">
        <v>2340</v>
      </c>
      <c r="B473" s="1" t="s">
        <v>2341</v>
      </c>
      <c r="C473" s="2" t="s">
        <v>27</v>
      </c>
      <c r="D473" s="3" t="s">
        <v>2276</v>
      </c>
      <c r="E473" s="4" t="s">
        <v>18</v>
      </c>
      <c r="F473" s="4" t="s">
        <v>19</v>
      </c>
      <c r="G473" s="4" t="s">
        <v>20</v>
      </c>
      <c r="H473" s="4" t="s">
        <v>21</v>
      </c>
      <c r="I473" s="5" t="s">
        <v>21</v>
      </c>
      <c r="J473" s="1" t="s">
        <v>2342</v>
      </c>
      <c r="K473" s="1" t="s">
        <v>2343</v>
      </c>
      <c r="L473" s="1" t="s">
        <v>2344</v>
      </c>
      <c r="M473" s="4" t="str">
        <f t="shared" si="1"/>
        <v>Outstanding</v>
      </c>
      <c r="N473" s="13" t="s">
        <v>21</v>
      </c>
    </row>
    <row r="474" spans="1:14" ht="60" customHeight="1" x14ac:dyDescent="0.35">
      <c r="A474" s="11" t="s">
        <v>2345</v>
      </c>
      <c r="B474" s="1" t="s">
        <v>2346</v>
      </c>
      <c r="C474" s="2" t="s">
        <v>27</v>
      </c>
      <c r="D474" s="3" t="s">
        <v>2276</v>
      </c>
      <c r="E474" s="4" t="s">
        <v>18</v>
      </c>
      <c r="F474" s="4" t="s">
        <v>19</v>
      </c>
      <c r="G474" s="4" t="s">
        <v>20</v>
      </c>
      <c r="H474" s="4" t="s">
        <v>21</v>
      </c>
      <c r="I474" s="5" t="s">
        <v>21</v>
      </c>
      <c r="J474" s="1" t="s">
        <v>2347</v>
      </c>
      <c r="K474" s="1" t="s">
        <v>2348</v>
      </c>
      <c r="L474" s="1" t="s">
        <v>2349</v>
      </c>
      <c r="M474" s="4" t="str">
        <f t="shared" si="1"/>
        <v>Outstanding</v>
      </c>
      <c r="N474" s="13" t="s">
        <v>21</v>
      </c>
    </row>
    <row r="475" spans="1:14" ht="60" customHeight="1" x14ac:dyDescent="0.35">
      <c r="A475" s="11" t="s">
        <v>2350</v>
      </c>
      <c r="B475" s="1" t="s">
        <v>2351</v>
      </c>
      <c r="C475" s="2" t="s">
        <v>27</v>
      </c>
      <c r="D475" s="3" t="s">
        <v>2276</v>
      </c>
      <c r="E475" s="4" t="s">
        <v>18</v>
      </c>
      <c r="F475" s="4" t="s">
        <v>19</v>
      </c>
      <c r="G475" s="4" t="s">
        <v>20</v>
      </c>
      <c r="H475" s="4" t="s">
        <v>21</v>
      </c>
      <c r="I475" s="5" t="s">
        <v>21</v>
      </c>
      <c r="J475" s="1" t="s">
        <v>2352</v>
      </c>
      <c r="K475" s="1" t="s">
        <v>2197</v>
      </c>
      <c r="L475" s="1" t="s">
        <v>2353</v>
      </c>
      <c r="M475" s="4" t="str">
        <f t="shared" si="1"/>
        <v>Outstanding</v>
      </c>
      <c r="N475" s="13" t="s">
        <v>21</v>
      </c>
    </row>
    <row r="476" spans="1:14" ht="60" customHeight="1" x14ac:dyDescent="0.35">
      <c r="A476" s="11" t="s">
        <v>2354</v>
      </c>
      <c r="B476" s="1" t="s">
        <v>2355</v>
      </c>
      <c r="C476" s="2" t="s">
        <v>27</v>
      </c>
      <c r="D476" s="3" t="s">
        <v>2276</v>
      </c>
      <c r="E476" s="4" t="s">
        <v>18</v>
      </c>
      <c r="F476" s="4" t="s">
        <v>19</v>
      </c>
      <c r="G476" s="4" t="s">
        <v>20</v>
      </c>
      <c r="H476" s="4" t="s">
        <v>21</v>
      </c>
      <c r="I476" s="5" t="s">
        <v>21</v>
      </c>
      <c r="J476" s="1" t="s">
        <v>2356</v>
      </c>
      <c r="K476" s="1" t="s">
        <v>2357</v>
      </c>
      <c r="L476" s="1" t="s">
        <v>2358</v>
      </c>
      <c r="M476" s="4" t="str">
        <f t="shared" si="1"/>
        <v>Outstanding</v>
      </c>
      <c r="N476" s="13" t="s">
        <v>21</v>
      </c>
    </row>
    <row r="477" spans="1:14" ht="60" customHeight="1" x14ac:dyDescent="0.35">
      <c r="A477" s="11" t="s">
        <v>2359</v>
      </c>
      <c r="B477" s="1" t="s">
        <v>2360</v>
      </c>
      <c r="C477" s="2" t="s">
        <v>27</v>
      </c>
      <c r="D477" s="3" t="s">
        <v>2276</v>
      </c>
      <c r="E477" s="4" t="s">
        <v>18</v>
      </c>
      <c r="F477" s="4" t="s">
        <v>19</v>
      </c>
      <c r="G477" s="4" t="s">
        <v>20</v>
      </c>
      <c r="H477" s="4" t="s">
        <v>21</v>
      </c>
      <c r="I477" s="5" t="s">
        <v>21</v>
      </c>
      <c r="J477" s="1" t="s">
        <v>2361</v>
      </c>
      <c r="K477" s="1" t="s">
        <v>2362</v>
      </c>
      <c r="L477" s="1" t="s">
        <v>2363</v>
      </c>
      <c r="M477" s="4" t="str">
        <f t="shared" si="1"/>
        <v>Outstanding</v>
      </c>
      <c r="N477" s="13" t="s">
        <v>21</v>
      </c>
    </row>
    <row r="478" spans="1:14" ht="60" customHeight="1" x14ac:dyDescent="0.35">
      <c r="A478" s="11" t="s">
        <v>2364</v>
      </c>
      <c r="B478" s="1" t="s">
        <v>2365</v>
      </c>
      <c r="C478" s="2" t="s">
        <v>27</v>
      </c>
      <c r="D478" s="3" t="s">
        <v>2276</v>
      </c>
      <c r="E478" s="4" t="s">
        <v>18</v>
      </c>
      <c r="F478" s="4" t="s">
        <v>19</v>
      </c>
      <c r="G478" s="4" t="s">
        <v>20</v>
      </c>
      <c r="H478" s="4" t="s">
        <v>21</v>
      </c>
      <c r="I478" s="5" t="s">
        <v>21</v>
      </c>
      <c r="J478" s="1" t="s">
        <v>2366</v>
      </c>
      <c r="K478" s="1" t="s">
        <v>2207</v>
      </c>
      <c r="L478" s="1" t="s">
        <v>2367</v>
      </c>
      <c r="M478" s="4" t="str">
        <f t="shared" si="1"/>
        <v>Outstanding</v>
      </c>
      <c r="N478" s="13" t="s">
        <v>21</v>
      </c>
    </row>
    <row r="479" spans="1:14" ht="60" customHeight="1" x14ac:dyDescent="0.35">
      <c r="A479" s="11" t="s">
        <v>2368</v>
      </c>
      <c r="B479" s="1" t="s">
        <v>2369</v>
      </c>
      <c r="C479" s="2" t="s">
        <v>27</v>
      </c>
      <c r="D479" s="3" t="s">
        <v>2276</v>
      </c>
      <c r="E479" s="4" t="s">
        <v>18</v>
      </c>
      <c r="F479" s="4" t="s">
        <v>19</v>
      </c>
      <c r="G479" s="4" t="s">
        <v>20</v>
      </c>
      <c r="H479" s="4" t="s">
        <v>21</v>
      </c>
      <c r="I479" s="5" t="s">
        <v>21</v>
      </c>
      <c r="J479" s="1" t="s">
        <v>2370</v>
      </c>
      <c r="K479" s="1" t="s">
        <v>2371</v>
      </c>
      <c r="L479" s="1" t="s">
        <v>2372</v>
      </c>
      <c r="M479" s="4" t="str">
        <f t="shared" si="1"/>
        <v>Outstanding</v>
      </c>
      <c r="N479" s="13" t="s">
        <v>21</v>
      </c>
    </row>
    <row r="480" spans="1:14" ht="60" customHeight="1" x14ac:dyDescent="0.35">
      <c r="A480" s="11" t="s">
        <v>2373</v>
      </c>
      <c r="B480" s="1" t="s">
        <v>2374</v>
      </c>
      <c r="C480" s="2" t="s">
        <v>27</v>
      </c>
      <c r="D480" s="3" t="s">
        <v>2276</v>
      </c>
      <c r="E480" s="4" t="s">
        <v>18</v>
      </c>
      <c r="F480" s="4" t="s">
        <v>19</v>
      </c>
      <c r="G480" s="4" t="s">
        <v>20</v>
      </c>
      <c r="H480" s="4" t="s">
        <v>21</v>
      </c>
      <c r="I480" s="5" t="s">
        <v>21</v>
      </c>
      <c r="J480" s="1" t="s">
        <v>2375</v>
      </c>
      <c r="K480" s="1" t="s">
        <v>2376</v>
      </c>
      <c r="L480" s="1" t="s">
        <v>2377</v>
      </c>
      <c r="M480" s="4" t="str">
        <f t="shared" si="1"/>
        <v>Outstanding</v>
      </c>
      <c r="N480" s="13" t="s">
        <v>21</v>
      </c>
    </row>
    <row r="481" spans="1:14" ht="60" customHeight="1" x14ac:dyDescent="0.35">
      <c r="A481" s="11" t="s">
        <v>2378</v>
      </c>
      <c r="B481" s="1" t="s">
        <v>2379</v>
      </c>
      <c r="C481" s="2" t="s">
        <v>27</v>
      </c>
      <c r="D481" s="3" t="s">
        <v>2276</v>
      </c>
      <c r="E481" s="4" t="s">
        <v>18</v>
      </c>
      <c r="F481" s="4" t="s">
        <v>19</v>
      </c>
      <c r="G481" s="4" t="s">
        <v>20</v>
      </c>
      <c r="H481" s="4" t="s">
        <v>21</v>
      </c>
      <c r="I481" s="5" t="s">
        <v>21</v>
      </c>
      <c r="J481" s="1" t="s">
        <v>2380</v>
      </c>
      <c r="K481" s="1" t="s">
        <v>2381</v>
      </c>
      <c r="L481" s="1" t="s">
        <v>2382</v>
      </c>
      <c r="M481" s="4" t="str">
        <f t="shared" si="1"/>
        <v>Outstanding</v>
      </c>
      <c r="N481" s="13" t="s">
        <v>21</v>
      </c>
    </row>
    <row r="482" spans="1:14" ht="60" customHeight="1" x14ac:dyDescent="0.35">
      <c r="A482" s="11" t="s">
        <v>2383</v>
      </c>
      <c r="B482" s="1" t="s">
        <v>2384</v>
      </c>
      <c r="C482" s="2" t="s">
        <v>27</v>
      </c>
      <c r="D482" s="3" t="s">
        <v>2276</v>
      </c>
      <c r="E482" s="4" t="s">
        <v>18</v>
      </c>
      <c r="F482" s="4" t="s">
        <v>19</v>
      </c>
      <c r="G482" s="4" t="s">
        <v>20</v>
      </c>
      <c r="H482" s="4" t="s">
        <v>21</v>
      </c>
      <c r="I482" s="5" t="s">
        <v>21</v>
      </c>
      <c r="J482" s="1" t="s">
        <v>2385</v>
      </c>
      <c r="K482" s="1" t="s">
        <v>1568</v>
      </c>
      <c r="L482" s="1" t="s">
        <v>2386</v>
      </c>
      <c r="M482" s="4" t="str">
        <f t="shared" si="1"/>
        <v>Outstanding</v>
      </c>
      <c r="N482" s="13" t="s">
        <v>21</v>
      </c>
    </row>
    <row r="483" spans="1:14" ht="60" customHeight="1" x14ac:dyDescent="0.35">
      <c r="A483" s="11" t="s">
        <v>2387</v>
      </c>
      <c r="B483" s="1" t="s">
        <v>2388</v>
      </c>
      <c r="C483" s="2" t="s">
        <v>27</v>
      </c>
      <c r="D483" s="3" t="s">
        <v>2276</v>
      </c>
      <c r="E483" s="4" t="s">
        <v>18</v>
      </c>
      <c r="F483" s="4" t="s">
        <v>19</v>
      </c>
      <c r="G483" s="4" t="s">
        <v>20</v>
      </c>
      <c r="H483" s="4" t="s">
        <v>21</v>
      </c>
      <c r="I483" s="5" t="s">
        <v>21</v>
      </c>
      <c r="J483" s="1" t="s">
        <v>2389</v>
      </c>
      <c r="K483" s="1" t="s">
        <v>2390</v>
      </c>
      <c r="L483" s="1" t="s">
        <v>2391</v>
      </c>
      <c r="M483" s="4" t="str">
        <f t="shared" si="1"/>
        <v>Outstanding</v>
      </c>
      <c r="N483" s="13" t="s">
        <v>21</v>
      </c>
    </row>
    <row r="484" spans="1:14" ht="60" customHeight="1" x14ac:dyDescent="0.35">
      <c r="A484" s="11" t="s">
        <v>2392</v>
      </c>
      <c r="B484" s="1" t="s">
        <v>2393</v>
      </c>
      <c r="C484" s="2" t="s">
        <v>27</v>
      </c>
      <c r="D484" s="3" t="s">
        <v>2276</v>
      </c>
      <c r="E484" s="4" t="s">
        <v>18</v>
      </c>
      <c r="F484" s="4" t="s">
        <v>19</v>
      </c>
      <c r="G484" s="4" t="s">
        <v>20</v>
      </c>
      <c r="H484" s="4" t="s">
        <v>21</v>
      </c>
      <c r="I484" s="5" t="s">
        <v>21</v>
      </c>
      <c r="J484" s="1" t="s">
        <v>2394</v>
      </c>
      <c r="K484" s="1" t="s">
        <v>2395</v>
      </c>
      <c r="L484" s="1" t="s">
        <v>2396</v>
      </c>
      <c r="M484" s="4" t="str">
        <f t="shared" si="1"/>
        <v>Outstanding</v>
      </c>
      <c r="N484" s="13" t="s">
        <v>21</v>
      </c>
    </row>
    <row r="485" spans="1:14" ht="60" customHeight="1" x14ac:dyDescent="0.35">
      <c r="A485" s="11" t="s">
        <v>2397</v>
      </c>
      <c r="B485" s="1" t="s">
        <v>2398</v>
      </c>
      <c r="C485" s="2" t="s">
        <v>27</v>
      </c>
      <c r="D485" s="3" t="s">
        <v>2276</v>
      </c>
      <c r="E485" s="4" t="s">
        <v>18</v>
      </c>
      <c r="F485" s="4" t="s">
        <v>19</v>
      </c>
      <c r="G485" s="4" t="s">
        <v>20</v>
      </c>
      <c r="H485" s="4" t="s">
        <v>21</v>
      </c>
      <c r="I485" s="5" t="s">
        <v>21</v>
      </c>
      <c r="J485" s="1" t="s">
        <v>2399</v>
      </c>
      <c r="K485" s="1" t="s">
        <v>2400</v>
      </c>
      <c r="L485" s="1" t="s">
        <v>2401</v>
      </c>
      <c r="M485" s="4" t="str">
        <f t="shared" si="1"/>
        <v>Outstanding</v>
      </c>
      <c r="N485" s="13" t="s">
        <v>21</v>
      </c>
    </row>
    <row r="486" spans="1:14" ht="60" customHeight="1" x14ac:dyDescent="0.35">
      <c r="A486" s="11" t="s">
        <v>2402</v>
      </c>
      <c r="B486" s="1" t="s">
        <v>2403</v>
      </c>
      <c r="C486" s="2" t="s">
        <v>27</v>
      </c>
      <c r="D486" s="3" t="s">
        <v>2276</v>
      </c>
      <c r="E486" s="4" t="s">
        <v>18</v>
      </c>
      <c r="F486" s="4" t="s">
        <v>19</v>
      </c>
      <c r="G486" s="4" t="s">
        <v>20</v>
      </c>
      <c r="H486" s="4" t="s">
        <v>21</v>
      </c>
      <c r="I486" s="5" t="s">
        <v>21</v>
      </c>
      <c r="J486" s="1" t="s">
        <v>2404</v>
      </c>
      <c r="K486" s="1" t="s">
        <v>2405</v>
      </c>
      <c r="L486" s="1" t="s">
        <v>2406</v>
      </c>
      <c r="M486" s="4" t="str">
        <f t="shared" si="1"/>
        <v>Outstanding</v>
      </c>
      <c r="N486" s="13" t="s">
        <v>21</v>
      </c>
    </row>
    <row r="487" spans="1:14" ht="60" customHeight="1" x14ac:dyDescent="0.35">
      <c r="A487" s="11" t="s">
        <v>2407</v>
      </c>
      <c r="B487" s="1" t="s">
        <v>2408</v>
      </c>
      <c r="C487" s="2" t="s">
        <v>27</v>
      </c>
      <c r="D487" s="3" t="s">
        <v>2276</v>
      </c>
      <c r="E487" s="4" t="s">
        <v>18</v>
      </c>
      <c r="F487" s="4" t="s">
        <v>19</v>
      </c>
      <c r="G487" s="4" t="s">
        <v>20</v>
      </c>
      <c r="H487" s="4" t="s">
        <v>21</v>
      </c>
      <c r="I487" s="5" t="s">
        <v>21</v>
      </c>
      <c r="J487" s="1" t="s">
        <v>2409</v>
      </c>
      <c r="K487" s="1" t="s">
        <v>2410</v>
      </c>
      <c r="L487" s="1" t="s">
        <v>2411</v>
      </c>
      <c r="M487" s="4" t="str">
        <f t="shared" si="1"/>
        <v>Outstanding</v>
      </c>
      <c r="N487" s="13" t="s">
        <v>21</v>
      </c>
    </row>
    <row r="488" spans="1:14" ht="60" customHeight="1" x14ac:dyDescent="0.35">
      <c r="A488" s="11" t="s">
        <v>2412</v>
      </c>
      <c r="B488" s="1" t="s">
        <v>2413</v>
      </c>
      <c r="C488" s="2" t="s">
        <v>27</v>
      </c>
      <c r="D488" s="3" t="s">
        <v>2276</v>
      </c>
      <c r="E488" s="4" t="s">
        <v>18</v>
      </c>
      <c r="F488" s="4" t="s">
        <v>19</v>
      </c>
      <c r="G488" s="4" t="s">
        <v>20</v>
      </c>
      <c r="H488" s="4" t="s">
        <v>21</v>
      </c>
      <c r="I488" s="5" t="s">
        <v>21</v>
      </c>
      <c r="J488" s="1" t="s">
        <v>2414</v>
      </c>
      <c r="K488" s="1" t="s">
        <v>2415</v>
      </c>
      <c r="L488" s="1" t="s">
        <v>2416</v>
      </c>
      <c r="M488" s="4" t="str">
        <f t="shared" si="1"/>
        <v>Outstanding</v>
      </c>
      <c r="N488" s="13" t="s">
        <v>21</v>
      </c>
    </row>
    <row r="489" spans="1:14" ht="60" customHeight="1" x14ac:dyDescent="0.35">
      <c r="A489" s="11" t="s">
        <v>2417</v>
      </c>
      <c r="B489" s="1" t="s">
        <v>2418</v>
      </c>
      <c r="C489" s="2" t="s">
        <v>27</v>
      </c>
      <c r="D489" s="3" t="s">
        <v>2276</v>
      </c>
      <c r="E489" s="4" t="s">
        <v>18</v>
      </c>
      <c r="F489" s="4" t="s">
        <v>19</v>
      </c>
      <c r="G489" s="4" t="s">
        <v>20</v>
      </c>
      <c r="H489" s="4" t="s">
        <v>21</v>
      </c>
      <c r="I489" s="5" t="s">
        <v>21</v>
      </c>
      <c r="J489" s="1" t="s">
        <v>2419</v>
      </c>
      <c r="K489" s="1" t="s">
        <v>2420</v>
      </c>
      <c r="L489" s="1" t="s">
        <v>2421</v>
      </c>
      <c r="M489" s="4" t="str">
        <f t="shared" si="1"/>
        <v>Outstanding</v>
      </c>
      <c r="N489" s="13" t="s">
        <v>21</v>
      </c>
    </row>
    <row r="490" spans="1:14" ht="60" customHeight="1" x14ac:dyDescent="0.35">
      <c r="A490" s="11" t="s">
        <v>2422</v>
      </c>
      <c r="B490" s="1" t="s">
        <v>2423</v>
      </c>
      <c r="C490" s="2" t="s">
        <v>27</v>
      </c>
      <c r="D490" s="3" t="s">
        <v>2276</v>
      </c>
      <c r="E490" s="4" t="s">
        <v>18</v>
      </c>
      <c r="F490" s="4" t="s">
        <v>19</v>
      </c>
      <c r="G490" s="4" t="s">
        <v>20</v>
      </c>
      <c r="H490" s="4" t="s">
        <v>21</v>
      </c>
      <c r="I490" s="5" t="s">
        <v>21</v>
      </c>
      <c r="J490" s="1" t="s">
        <v>2424</v>
      </c>
      <c r="K490" s="1" t="s">
        <v>2425</v>
      </c>
      <c r="L490" s="1" t="s">
        <v>2426</v>
      </c>
      <c r="M490" s="4" t="str">
        <f t="shared" si="1"/>
        <v>Outstanding</v>
      </c>
      <c r="N490" s="13" t="s">
        <v>21</v>
      </c>
    </row>
    <row r="491" spans="1:14" ht="60" customHeight="1" x14ac:dyDescent="0.35">
      <c r="A491" s="11" t="s">
        <v>2427</v>
      </c>
      <c r="B491" s="1" t="s">
        <v>2428</v>
      </c>
      <c r="C491" s="2" t="s">
        <v>27</v>
      </c>
      <c r="D491" s="3" t="s">
        <v>2276</v>
      </c>
      <c r="E491" s="4" t="s">
        <v>18</v>
      </c>
      <c r="F491" s="4" t="s">
        <v>19</v>
      </c>
      <c r="G491" s="4" t="s">
        <v>20</v>
      </c>
      <c r="H491" s="4" t="s">
        <v>21</v>
      </c>
      <c r="I491" s="5" t="s">
        <v>21</v>
      </c>
      <c r="J491" s="1" t="s">
        <v>2429</v>
      </c>
      <c r="K491" s="1" t="s">
        <v>2430</v>
      </c>
      <c r="L491" s="1" t="s">
        <v>2431</v>
      </c>
      <c r="M491" s="4" t="str">
        <f t="shared" si="1"/>
        <v>Outstanding</v>
      </c>
      <c r="N491" s="13" t="s">
        <v>21</v>
      </c>
    </row>
    <row r="492" spans="1:14" ht="60" customHeight="1" x14ac:dyDescent="0.35">
      <c r="A492" s="12" t="s">
        <v>2432</v>
      </c>
      <c r="B492" s="6" t="s">
        <v>2433</v>
      </c>
      <c r="C492" s="7" t="s">
        <v>27</v>
      </c>
      <c r="D492" s="8" t="s">
        <v>2276</v>
      </c>
      <c r="E492" s="9" t="s">
        <v>18</v>
      </c>
      <c r="F492" s="9" t="s">
        <v>19</v>
      </c>
      <c r="G492" s="9" t="s">
        <v>20</v>
      </c>
      <c r="H492" s="9" t="s">
        <v>21</v>
      </c>
      <c r="I492" s="10" t="s">
        <v>21</v>
      </c>
      <c r="J492" s="6" t="s">
        <v>2434</v>
      </c>
      <c r="K492" s="6" t="s">
        <v>2435</v>
      </c>
      <c r="L492" s="6" t="s">
        <v>2436</v>
      </c>
      <c r="M492" s="9" t="str">
        <f t="shared" si="1"/>
        <v>Outstanding</v>
      </c>
      <c r="N492" s="14" t="s">
        <v>21</v>
      </c>
    </row>
    <row r="496" spans="1:14" ht="32" customHeight="1" x14ac:dyDescent="0.35">
      <c r="A496" s="291" t="s">
        <v>2437</v>
      </c>
      <c r="B496" s="291"/>
      <c r="C496" s="291"/>
      <c r="D496" s="291"/>
    </row>
  </sheetData>
  <mergeCells count="1">
    <mergeCell ref="A496:D496"/>
  </mergeCells>
  <conditionalFormatting sqref="C2:C492">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49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49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49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492" xr:uid="{00000000-0002-0000-0200-000000000000}">
      <formula1>"Must,Should,Could,Won't,Unassigned"</formula1>
    </dataValidation>
    <dataValidation type="list" showErrorMessage="1" errorTitle="Invalid Value" error="Please select a value from the list: Low, Medium, High, Unassessed." sqref="F2:F492" xr:uid="{00000000-0002-0000-0200-000001000000}">
      <formula1>"Low,Medium,High,Unassessed"</formula1>
    </dataValidation>
    <dataValidation type="list" showErrorMessage="1" errorTitle="Invalid Value" error="Please select a value from the list: Phase1, Phase2, Phase3, Phase4, Phase5, Pending." sqref="G2:G49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92" xr:uid="{00000000-0002-0000-0200-000003000000}">
      <formula1>"Implemented,Testing,Failed,Compensated,Risk Accepted,N/A"</formula1>
    </dataValidation>
  </dataValidations>
  <hyperlinks>
    <hyperlink ref="A49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2600</v>
      </c>
      <c r="C2" s="308" t="s">
        <v>2600</v>
      </c>
      <c r="D2" s="308" t="s">
        <v>2600</v>
      </c>
      <c r="E2" s="308" t="s">
        <v>2600</v>
      </c>
      <c r="F2" s="308" t="s">
        <v>2600</v>
      </c>
      <c r="G2" s="308" t="s">
        <v>2600</v>
      </c>
      <c r="H2" s="312" t="s">
        <v>2601</v>
      </c>
      <c r="I2" s="312" t="s">
        <v>2601</v>
      </c>
      <c r="J2" s="312" t="s">
        <v>2601</v>
      </c>
      <c r="K2" s="312" t="s">
        <v>2601</v>
      </c>
      <c r="L2" s="312" t="s">
        <v>2601</v>
      </c>
      <c r="M2" s="311" t="s">
        <v>2602</v>
      </c>
      <c r="N2" s="311" t="s">
        <v>2602</v>
      </c>
      <c r="O2" s="313" t="s">
        <v>2603</v>
      </c>
      <c r="P2" s="313" t="s">
        <v>2603</v>
      </c>
      <c r="Q2" s="309" t="s">
        <v>12</v>
      </c>
      <c r="R2" s="309" t="s">
        <v>12</v>
      </c>
      <c r="S2" s="309" t="s">
        <v>12</v>
      </c>
      <c r="T2" s="310" t="s">
        <v>2604</v>
      </c>
    </row>
    <row r="3" spans="2:20" ht="35" customHeight="1" x14ac:dyDescent="0.35">
      <c r="B3" s="73" t="s">
        <v>2605</v>
      </c>
      <c r="C3" s="73" t="s">
        <v>2606</v>
      </c>
      <c r="D3" s="73" t="s">
        <v>2607</v>
      </c>
      <c r="E3" s="73" t="s">
        <v>2608</v>
      </c>
      <c r="F3" s="73" t="s">
        <v>2609</v>
      </c>
      <c r="G3" s="73" t="s">
        <v>10</v>
      </c>
      <c r="H3" s="74" t="s">
        <v>2610</v>
      </c>
      <c r="I3" s="74" t="s">
        <v>2611</v>
      </c>
      <c r="J3" s="74" t="s">
        <v>2612</v>
      </c>
      <c r="K3" s="74" t="s">
        <v>2613</v>
      </c>
      <c r="L3" s="74" t="s">
        <v>2544</v>
      </c>
      <c r="M3" s="75" t="s">
        <v>2614</v>
      </c>
      <c r="N3" s="75" t="s">
        <v>2615</v>
      </c>
      <c r="O3" s="76" t="s">
        <v>2616</v>
      </c>
      <c r="P3" s="76" t="s">
        <v>2617</v>
      </c>
      <c r="Q3" s="77" t="s">
        <v>12</v>
      </c>
      <c r="R3" s="77" t="s">
        <v>2618</v>
      </c>
      <c r="S3" s="77" t="s">
        <v>2619</v>
      </c>
      <c r="T3" s="78" t="s">
        <v>2620</v>
      </c>
    </row>
    <row r="4" spans="2:20" ht="60" customHeight="1" x14ac:dyDescent="0.35">
      <c r="B4" s="79" t="s">
        <v>2621</v>
      </c>
      <c r="C4" s="79" t="s">
        <v>2622</v>
      </c>
      <c r="D4" s="79" t="s">
        <v>2623</v>
      </c>
      <c r="E4" s="79" t="s">
        <v>2624</v>
      </c>
      <c r="F4" s="79" t="s">
        <v>2625</v>
      </c>
      <c r="G4" s="79" t="s">
        <v>2626</v>
      </c>
      <c r="H4" s="79" t="s">
        <v>2627</v>
      </c>
      <c r="I4" s="79" t="s">
        <v>2628</v>
      </c>
      <c r="J4" s="79" t="s">
        <v>2629</v>
      </c>
      <c r="K4" s="79" t="s">
        <v>2630</v>
      </c>
      <c r="L4" s="79" t="s">
        <v>2631</v>
      </c>
      <c r="M4" s="79" t="s">
        <v>2632</v>
      </c>
      <c r="N4" s="79" t="s">
        <v>2633</v>
      </c>
      <c r="O4" s="79" t="s">
        <v>2634</v>
      </c>
      <c r="P4" s="79" t="s">
        <v>2635</v>
      </c>
      <c r="Q4" s="79" t="s">
        <v>2636</v>
      </c>
      <c r="R4" s="79" t="s">
        <v>2637</v>
      </c>
      <c r="S4" s="79" t="s">
        <v>2638</v>
      </c>
      <c r="T4" s="79" t="s">
        <v>2639</v>
      </c>
    </row>
    <row r="5" spans="2:20" ht="60" customHeight="1" x14ac:dyDescent="0.35">
      <c r="B5" s="41" t="s">
        <v>2640</v>
      </c>
      <c r="C5" s="80"/>
      <c r="D5" s="81"/>
      <c r="E5" s="81" t="s">
        <v>21</v>
      </c>
      <c r="F5" s="81" t="str">
        <f>IF(E5&lt;&gt;"", IFERROR(VLOOKUP(E5, Dashboard!$B64:$F69, 5, FALSE), ""), "")</f>
        <v/>
      </c>
      <c r="G5" s="82"/>
      <c r="H5" s="69"/>
      <c r="I5" s="69"/>
      <c r="J5" s="82"/>
      <c r="K5" s="82"/>
      <c r="L5" s="43"/>
      <c r="M5" s="43"/>
      <c r="N5" s="82"/>
      <c r="O5" s="82"/>
      <c r="P5" s="43"/>
      <c r="Q5" s="43" t="s">
        <v>21</v>
      </c>
      <c r="R5" s="82"/>
      <c r="S5" s="69"/>
      <c r="T5" s="82"/>
    </row>
    <row r="6" spans="2:20" ht="60" customHeight="1" x14ac:dyDescent="0.35">
      <c r="B6" s="41" t="s">
        <v>2641</v>
      </c>
      <c r="C6" s="80"/>
      <c r="D6" s="81"/>
      <c r="E6" s="81" t="s">
        <v>21</v>
      </c>
      <c r="F6" s="81" t="str">
        <f>IF(E6&lt;&gt;"", IFERROR(VLOOKUP(E6, Dashboard!$B64:$F69, 5, FALSE), ""), "")</f>
        <v/>
      </c>
      <c r="G6" s="82"/>
      <c r="H6" s="69"/>
      <c r="I6" s="69"/>
      <c r="J6" s="82"/>
      <c r="K6" s="82"/>
      <c r="L6" s="43"/>
      <c r="M6" s="43"/>
      <c r="N6" s="82"/>
      <c r="O6" s="82"/>
      <c r="P6" s="43"/>
      <c r="Q6" s="43" t="s">
        <v>21</v>
      </c>
      <c r="R6" s="82"/>
      <c r="S6" s="69"/>
      <c r="T6" s="82"/>
    </row>
    <row r="7" spans="2:20" ht="60" customHeight="1" x14ac:dyDescent="0.35">
      <c r="B7" s="41" t="s">
        <v>2642</v>
      </c>
      <c r="C7" s="80"/>
      <c r="D7" s="81"/>
      <c r="E7" s="81" t="s">
        <v>21</v>
      </c>
      <c r="F7" s="81" t="str">
        <f>IF(E7&lt;&gt;"", IFERROR(VLOOKUP(E7, Dashboard!$B64:$F69, 5, FALSE), ""), "")</f>
        <v/>
      </c>
      <c r="G7" s="82"/>
      <c r="H7" s="69"/>
      <c r="I7" s="69"/>
      <c r="J7" s="82"/>
      <c r="K7" s="82"/>
      <c r="L7" s="43"/>
      <c r="M7" s="43"/>
      <c r="N7" s="82"/>
      <c r="O7" s="82"/>
      <c r="P7" s="43"/>
      <c r="Q7" s="43" t="s">
        <v>21</v>
      </c>
      <c r="R7" s="82"/>
      <c r="S7" s="69"/>
      <c r="T7" s="82"/>
    </row>
    <row r="8" spans="2:20" ht="60" customHeight="1" x14ac:dyDescent="0.35">
      <c r="B8" s="41" t="s">
        <v>2643</v>
      </c>
      <c r="C8" s="80"/>
      <c r="D8" s="81"/>
      <c r="E8" s="81" t="s">
        <v>21</v>
      </c>
      <c r="F8" s="81" t="str">
        <f>IF(E8&lt;&gt;"", IFERROR(VLOOKUP(E8, Dashboard!$B64:$F69, 5, FALSE), ""), "")</f>
        <v/>
      </c>
      <c r="G8" s="82"/>
      <c r="H8" s="69"/>
      <c r="I8" s="69"/>
      <c r="J8" s="82"/>
      <c r="K8" s="82"/>
      <c r="L8" s="43"/>
      <c r="M8" s="43"/>
      <c r="N8" s="82"/>
      <c r="O8" s="82"/>
      <c r="P8" s="43"/>
      <c r="Q8" s="43" t="s">
        <v>21</v>
      </c>
      <c r="R8" s="82"/>
      <c r="S8" s="69"/>
      <c r="T8" s="82"/>
    </row>
    <row r="9" spans="2:20" ht="60" customHeight="1" x14ac:dyDescent="0.35">
      <c r="B9" s="41" t="s">
        <v>2644</v>
      </c>
      <c r="C9" s="80"/>
      <c r="D9" s="81"/>
      <c r="E9" s="81" t="s">
        <v>21</v>
      </c>
      <c r="F9" s="81" t="str">
        <f>IF(E9&lt;&gt;"", IFERROR(VLOOKUP(E9, Dashboard!$B64:$F69, 5, FALSE), ""), "")</f>
        <v/>
      </c>
      <c r="G9" s="82"/>
      <c r="H9" s="69"/>
      <c r="I9" s="69"/>
      <c r="J9" s="82"/>
      <c r="K9" s="82"/>
      <c r="L9" s="43"/>
      <c r="M9" s="43"/>
      <c r="N9" s="82"/>
      <c r="O9" s="82"/>
      <c r="P9" s="43"/>
      <c r="Q9" s="43" t="s">
        <v>21</v>
      </c>
      <c r="R9" s="82"/>
      <c r="S9" s="69"/>
      <c r="T9" s="82"/>
    </row>
    <row r="10" spans="2:20" ht="60" customHeight="1" x14ac:dyDescent="0.35">
      <c r="B10" s="41" t="s">
        <v>2645</v>
      </c>
      <c r="C10" s="80"/>
      <c r="D10" s="81"/>
      <c r="E10" s="81" t="s">
        <v>21</v>
      </c>
      <c r="F10" s="81" t="str">
        <f>IF(E10&lt;&gt;"", IFERROR(VLOOKUP(E10, Dashboard!$B64:$F69, 5, FALSE), ""), "")</f>
        <v/>
      </c>
      <c r="G10" s="82"/>
      <c r="H10" s="69"/>
      <c r="I10" s="69"/>
      <c r="J10" s="82"/>
      <c r="K10" s="82"/>
      <c r="L10" s="43"/>
      <c r="M10" s="43"/>
      <c r="N10" s="82"/>
      <c r="O10" s="82"/>
      <c r="P10" s="43"/>
      <c r="Q10" s="43" t="s">
        <v>21</v>
      </c>
      <c r="R10" s="82"/>
      <c r="S10" s="69"/>
      <c r="T10" s="82"/>
    </row>
    <row r="11" spans="2:20" ht="60" customHeight="1" x14ac:dyDescent="0.35">
      <c r="B11" s="41" t="s">
        <v>2646</v>
      </c>
      <c r="C11" s="80"/>
      <c r="D11" s="81"/>
      <c r="E11" s="81" t="s">
        <v>21</v>
      </c>
      <c r="F11" s="81" t="str">
        <f>IF(E11&lt;&gt;"", IFERROR(VLOOKUP(E11, Dashboard!$B64:$F69, 5, FALSE), ""), "")</f>
        <v/>
      </c>
      <c r="G11" s="82"/>
      <c r="H11" s="69"/>
      <c r="I11" s="69"/>
      <c r="J11" s="82"/>
      <c r="K11" s="82"/>
      <c r="L11" s="43"/>
      <c r="M11" s="43"/>
      <c r="N11" s="82"/>
      <c r="O11" s="82"/>
      <c r="P11" s="43"/>
      <c r="Q11" s="43" t="s">
        <v>21</v>
      </c>
      <c r="R11" s="82"/>
      <c r="S11" s="69"/>
      <c r="T11" s="82"/>
    </row>
    <row r="12" spans="2:20" ht="60" customHeight="1" x14ac:dyDescent="0.35">
      <c r="B12" s="41" t="s">
        <v>2647</v>
      </c>
      <c r="C12" s="80"/>
      <c r="D12" s="81"/>
      <c r="E12" s="81" t="s">
        <v>21</v>
      </c>
      <c r="F12" s="81" t="str">
        <f>IF(E12&lt;&gt;"", IFERROR(VLOOKUP(E12, Dashboard!$B64:$F69, 5, FALSE), ""), "")</f>
        <v/>
      </c>
      <c r="G12" s="82"/>
      <c r="H12" s="69"/>
      <c r="I12" s="69"/>
      <c r="J12" s="82"/>
      <c r="K12" s="82"/>
      <c r="L12" s="43"/>
      <c r="M12" s="43"/>
      <c r="N12" s="82"/>
      <c r="O12" s="82"/>
      <c r="P12" s="43"/>
      <c r="Q12" s="43" t="s">
        <v>21</v>
      </c>
      <c r="R12" s="82"/>
      <c r="S12" s="69"/>
      <c r="T12" s="82"/>
    </row>
    <row r="13" spans="2:20" ht="60" customHeight="1" x14ac:dyDescent="0.35">
      <c r="B13" s="41" t="s">
        <v>2648</v>
      </c>
      <c r="C13" s="80"/>
      <c r="D13" s="81"/>
      <c r="E13" s="81" t="s">
        <v>21</v>
      </c>
      <c r="F13" s="81" t="str">
        <f>IF(E13&lt;&gt;"", IFERROR(VLOOKUP(E13, Dashboard!$B64:$F69, 5, FALSE), ""), "")</f>
        <v/>
      </c>
      <c r="G13" s="82"/>
      <c r="H13" s="69"/>
      <c r="I13" s="69"/>
      <c r="J13" s="82"/>
      <c r="K13" s="82"/>
      <c r="L13" s="43"/>
      <c r="M13" s="43"/>
      <c r="N13" s="82"/>
      <c r="O13" s="82"/>
      <c r="P13" s="43"/>
      <c r="Q13" s="43" t="s">
        <v>21</v>
      </c>
      <c r="R13" s="82"/>
      <c r="S13" s="69"/>
      <c r="T13" s="82"/>
    </row>
    <row r="14" spans="2:20" ht="60" customHeight="1" x14ac:dyDescent="0.35">
      <c r="B14" s="41" t="s">
        <v>2649</v>
      </c>
      <c r="C14" s="80"/>
      <c r="D14" s="81"/>
      <c r="E14" s="81" t="s">
        <v>21</v>
      </c>
      <c r="F14" s="81" t="str">
        <f>IF(E14&lt;&gt;"", IFERROR(VLOOKUP(E14, Dashboard!$B64:$F69, 5, FALSE), ""), "")</f>
        <v/>
      </c>
      <c r="G14" s="82"/>
      <c r="H14" s="69"/>
      <c r="I14" s="69"/>
      <c r="J14" s="82"/>
      <c r="K14" s="82"/>
      <c r="L14" s="43"/>
      <c r="M14" s="43"/>
      <c r="N14" s="82"/>
      <c r="O14" s="82"/>
      <c r="P14" s="43"/>
      <c r="Q14" s="43" t="s">
        <v>21</v>
      </c>
      <c r="R14" s="82"/>
      <c r="S14" s="69"/>
      <c r="T14" s="82"/>
    </row>
    <row r="15" spans="2:20" ht="60" customHeight="1" x14ac:dyDescent="0.35">
      <c r="B15" s="41" t="s">
        <v>2650</v>
      </c>
      <c r="C15" s="80"/>
      <c r="D15" s="81"/>
      <c r="E15" s="81" t="s">
        <v>21</v>
      </c>
      <c r="F15" s="81" t="str">
        <f>IF(E15&lt;&gt;"", IFERROR(VLOOKUP(E15, Dashboard!$B64:$F69, 5, FALSE), ""), "")</f>
        <v/>
      </c>
      <c r="G15" s="82"/>
      <c r="H15" s="69"/>
      <c r="I15" s="69"/>
      <c r="J15" s="82"/>
      <c r="K15" s="82"/>
      <c r="L15" s="43"/>
      <c r="M15" s="43"/>
      <c r="N15" s="82"/>
      <c r="O15" s="82"/>
      <c r="P15" s="43"/>
      <c r="Q15" s="43" t="s">
        <v>21</v>
      </c>
      <c r="R15" s="82"/>
      <c r="S15" s="69"/>
      <c r="T15" s="82"/>
    </row>
    <row r="16" spans="2:20" ht="60" customHeight="1" x14ac:dyDescent="0.35">
      <c r="B16" s="41" t="s">
        <v>2651</v>
      </c>
      <c r="C16" s="80"/>
      <c r="D16" s="81"/>
      <c r="E16" s="81" t="s">
        <v>21</v>
      </c>
      <c r="F16" s="81" t="str">
        <f>IF(E16&lt;&gt;"", IFERROR(VLOOKUP(E16, Dashboard!$B64:$F69, 5, FALSE), ""), "")</f>
        <v/>
      </c>
      <c r="G16" s="82"/>
      <c r="H16" s="69"/>
      <c r="I16" s="69"/>
      <c r="J16" s="82"/>
      <c r="K16" s="82"/>
      <c r="L16" s="43"/>
      <c r="M16" s="43"/>
      <c r="N16" s="82"/>
      <c r="O16" s="82"/>
      <c r="P16" s="43"/>
      <c r="Q16" s="43" t="s">
        <v>21</v>
      </c>
      <c r="R16" s="82"/>
      <c r="S16" s="69"/>
      <c r="T16" s="82"/>
    </row>
    <row r="17" spans="2:20" ht="60" customHeight="1" x14ac:dyDescent="0.35">
      <c r="B17" s="41" t="s">
        <v>2652</v>
      </c>
      <c r="C17" s="80"/>
      <c r="D17" s="81"/>
      <c r="E17" s="81" t="s">
        <v>21</v>
      </c>
      <c r="F17" s="81" t="str">
        <f>IF(E17&lt;&gt;"", IFERROR(VLOOKUP(E17, Dashboard!$B64:$F69, 5, FALSE), ""), "")</f>
        <v/>
      </c>
      <c r="G17" s="82"/>
      <c r="H17" s="69"/>
      <c r="I17" s="69"/>
      <c r="J17" s="82"/>
      <c r="K17" s="82"/>
      <c r="L17" s="43"/>
      <c r="M17" s="43"/>
      <c r="N17" s="82"/>
      <c r="O17" s="82"/>
      <c r="P17" s="43"/>
      <c r="Q17" s="43" t="s">
        <v>21</v>
      </c>
      <c r="R17" s="82"/>
      <c r="S17" s="69"/>
      <c r="T17" s="82"/>
    </row>
    <row r="18" spans="2:20" ht="60" customHeight="1" x14ac:dyDescent="0.35">
      <c r="B18" s="41" t="s">
        <v>2653</v>
      </c>
      <c r="C18" s="80"/>
      <c r="D18" s="81"/>
      <c r="E18" s="81" t="s">
        <v>21</v>
      </c>
      <c r="F18" s="81" t="str">
        <f>IF(E18&lt;&gt;"", IFERROR(VLOOKUP(E18, Dashboard!$B64:$F69, 5, FALSE), ""), "")</f>
        <v/>
      </c>
      <c r="G18" s="82"/>
      <c r="H18" s="69"/>
      <c r="I18" s="69"/>
      <c r="J18" s="82"/>
      <c r="K18" s="82"/>
      <c r="L18" s="43"/>
      <c r="M18" s="43"/>
      <c r="N18" s="82"/>
      <c r="O18" s="82"/>
      <c r="P18" s="43"/>
      <c r="Q18" s="43" t="s">
        <v>21</v>
      </c>
      <c r="R18" s="82"/>
      <c r="S18" s="69"/>
      <c r="T18" s="82"/>
    </row>
    <row r="19" spans="2:20" ht="60" customHeight="1" x14ac:dyDescent="0.35">
      <c r="B19" s="41" t="s">
        <v>2654</v>
      </c>
      <c r="C19" s="80"/>
      <c r="D19" s="81"/>
      <c r="E19" s="81" t="s">
        <v>21</v>
      </c>
      <c r="F19" s="81" t="str">
        <f>IF(E19&lt;&gt;"", IFERROR(VLOOKUP(E19, Dashboard!$B64:$F69, 5, FALSE), ""), "")</f>
        <v/>
      </c>
      <c r="G19" s="82"/>
      <c r="H19" s="69"/>
      <c r="I19" s="69"/>
      <c r="J19" s="82"/>
      <c r="K19" s="82"/>
      <c r="L19" s="43"/>
      <c r="M19" s="43"/>
      <c r="N19" s="82"/>
      <c r="O19" s="82"/>
      <c r="P19" s="43"/>
      <c r="Q19" s="43" t="s">
        <v>21</v>
      </c>
      <c r="R19" s="82"/>
      <c r="S19" s="69"/>
      <c r="T19" s="82"/>
    </row>
    <row r="20" spans="2:20" ht="60" customHeight="1" x14ac:dyDescent="0.35">
      <c r="B20" s="41" t="s">
        <v>2655</v>
      </c>
      <c r="C20" s="80"/>
      <c r="D20" s="81"/>
      <c r="E20" s="81" t="s">
        <v>21</v>
      </c>
      <c r="F20" s="81" t="str">
        <f>IF(E20&lt;&gt;"", IFERROR(VLOOKUP(E20, Dashboard!$B64:$F69, 5, FALSE), ""), "")</f>
        <v/>
      </c>
      <c r="G20" s="82"/>
      <c r="H20" s="69"/>
      <c r="I20" s="69"/>
      <c r="J20" s="82"/>
      <c r="K20" s="82"/>
      <c r="L20" s="43"/>
      <c r="M20" s="43"/>
      <c r="N20" s="82"/>
      <c r="O20" s="82"/>
      <c r="P20" s="43"/>
      <c r="Q20" s="43" t="s">
        <v>21</v>
      </c>
      <c r="R20" s="82"/>
      <c r="S20" s="69"/>
      <c r="T20" s="82"/>
    </row>
    <row r="21" spans="2:20" ht="60" customHeight="1" x14ac:dyDescent="0.35">
      <c r="B21" s="41" t="s">
        <v>2656</v>
      </c>
      <c r="C21" s="80"/>
      <c r="D21" s="81"/>
      <c r="E21" s="81" t="s">
        <v>21</v>
      </c>
      <c r="F21" s="81" t="str">
        <f>IF(E21&lt;&gt;"", IFERROR(VLOOKUP(E21, Dashboard!$B64:$F69, 5, FALSE), ""), "")</f>
        <v/>
      </c>
      <c r="G21" s="82"/>
      <c r="H21" s="69"/>
      <c r="I21" s="69"/>
      <c r="J21" s="82"/>
      <c r="K21" s="82"/>
      <c r="L21" s="43"/>
      <c r="M21" s="43"/>
      <c r="N21" s="82"/>
      <c r="O21" s="82"/>
      <c r="P21" s="43"/>
      <c r="Q21" s="43" t="s">
        <v>21</v>
      </c>
      <c r="R21" s="82"/>
      <c r="S21" s="69"/>
      <c r="T21" s="82"/>
    </row>
    <row r="22" spans="2:20" ht="60" customHeight="1" x14ac:dyDescent="0.35">
      <c r="B22" s="41" t="s">
        <v>2657</v>
      </c>
      <c r="C22" s="80"/>
      <c r="D22" s="81"/>
      <c r="E22" s="81" t="s">
        <v>21</v>
      </c>
      <c r="F22" s="81" t="str">
        <f>IF(E22&lt;&gt;"", IFERROR(VLOOKUP(E22, Dashboard!$B64:$F69, 5, FALSE), ""), "")</f>
        <v/>
      </c>
      <c r="G22" s="82"/>
      <c r="H22" s="69"/>
      <c r="I22" s="69"/>
      <c r="J22" s="82"/>
      <c r="K22" s="82"/>
      <c r="L22" s="43"/>
      <c r="M22" s="43"/>
      <c r="N22" s="82"/>
      <c r="O22" s="82"/>
      <c r="P22" s="43"/>
      <c r="Q22" s="43" t="s">
        <v>21</v>
      </c>
      <c r="R22" s="82"/>
      <c r="S22" s="69"/>
      <c r="T22" s="82"/>
    </row>
    <row r="23" spans="2:20" ht="60" customHeight="1" x14ac:dyDescent="0.35">
      <c r="B23" s="41" t="s">
        <v>2658</v>
      </c>
      <c r="C23" s="80"/>
      <c r="D23" s="81"/>
      <c r="E23" s="81" t="s">
        <v>21</v>
      </c>
      <c r="F23" s="81" t="str">
        <f>IF(E23&lt;&gt;"", IFERROR(VLOOKUP(E23, Dashboard!$B64:$F69, 5, FALSE), ""), "")</f>
        <v/>
      </c>
      <c r="G23" s="82"/>
      <c r="H23" s="69"/>
      <c r="I23" s="69"/>
      <c r="J23" s="82"/>
      <c r="K23" s="82"/>
      <c r="L23" s="43"/>
      <c r="M23" s="43"/>
      <c r="N23" s="82"/>
      <c r="O23" s="82"/>
      <c r="P23" s="43"/>
      <c r="Q23" s="43" t="s">
        <v>21</v>
      </c>
      <c r="R23" s="82"/>
      <c r="S23" s="69"/>
      <c r="T23" s="82"/>
    </row>
    <row r="24" spans="2:20" ht="60" customHeight="1" x14ac:dyDescent="0.35">
      <c r="B24" s="41" t="s">
        <v>2659</v>
      </c>
      <c r="C24" s="80"/>
      <c r="D24" s="81"/>
      <c r="E24" s="81" t="s">
        <v>21</v>
      </c>
      <c r="F24" s="81" t="str">
        <f>IF(E24&lt;&gt;"", IFERROR(VLOOKUP(E24, Dashboard!$B64:$F69, 5, FALSE), ""), "")</f>
        <v/>
      </c>
      <c r="G24" s="82"/>
      <c r="H24" s="69"/>
      <c r="I24" s="69"/>
      <c r="J24" s="82"/>
      <c r="K24" s="82"/>
      <c r="L24" s="43"/>
      <c r="M24" s="43"/>
      <c r="N24" s="82"/>
      <c r="O24" s="82"/>
      <c r="P24" s="43"/>
      <c r="Q24" s="43" t="s">
        <v>21</v>
      </c>
      <c r="R24" s="82"/>
      <c r="S24" s="69"/>
      <c r="T24" s="82"/>
    </row>
    <row r="25" spans="2:20" ht="60" customHeight="1" x14ac:dyDescent="0.35">
      <c r="B25" s="41" t="s">
        <v>2660</v>
      </c>
      <c r="C25" s="80"/>
      <c r="D25" s="81"/>
      <c r="E25" s="81" t="s">
        <v>21</v>
      </c>
      <c r="F25" s="81" t="str">
        <f>IF(E25&lt;&gt;"", IFERROR(VLOOKUP(E25, Dashboard!$B64:$F69, 5, FALSE), ""), "")</f>
        <v/>
      </c>
      <c r="G25" s="82"/>
      <c r="H25" s="69"/>
      <c r="I25" s="69"/>
      <c r="J25" s="82"/>
      <c r="K25" s="82"/>
      <c r="L25" s="43"/>
      <c r="M25" s="43"/>
      <c r="N25" s="82"/>
      <c r="O25" s="82"/>
      <c r="P25" s="43"/>
      <c r="Q25" s="43" t="s">
        <v>21</v>
      </c>
      <c r="R25" s="82"/>
      <c r="S25" s="69"/>
      <c r="T25" s="82"/>
    </row>
    <row r="26" spans="2:20" ht="60" customHeight="1" x14ac:dyDescent="0.35">
      <c r="B26" s="41" t="s">
        <v>2661</v>
      </c>
      <c r="C26" s="80"/>
      <c r="D26" s="81"/>
      <c r="E26" s="81" t="s">
        <v>21</v>
      </c>
      <c r="F26" s="81" t="str">
        <f>IF(E26&lt;&gt;"", IFERROR(VLOOKUP(E26, Dashboard!$B64:$F69, 5, FALSE), ""), "")</f>
        <v/>
      </c>
      <c r="G26" s="82"/>
      <c r="H26" s="69"/>
      <c r="I26" s="69"/>
      <c r="J26" s="82"/>
      <c r="K26" s="82"/>
      <c r="L26" s="43"/>
      <c r="M26" s="43"/>
      <c r="N26" s="82"/>
      <c r="O26" s="82"/>
      <c r="P26" s="43"/>
      <c r="Q26" s="43" t="s">
        <v>21</v>
      </c>
      <c r="R26" s="82"/>
      <c r="S26" s="69"/>
      <c r="T26" s="82"/>
    </row>
    <row r="27" spans="2:20" ht="60" customHeight="1" x14ac:dyDescent="0.35">
      <c r="B27" s="41" t="s">
        <v>2662</v>
      </c>
      <c r="C27" s="80"/>
      <c r="D27" s="81"/>
      <c r="E27" s="81" t="s">
        <v>21</v>
      </c>
      <c r="F27" s="81" t="str">
        <f>IF(E27&lt;&gt;"", IFERROR(VLOOKUP(E27, Dashboard!$B64:$F69, 5, FALSE), ""), "")</f>
        <v/>
      </c>
      <c r="G27" s="82"/>
      <c r="H27" s="69"/>
      <c r="I27" s="69"/>
      <c r="J27" s="82"/>
      <c r="K27" s="82"/>
      <c r="L27" s="43"/>
      <c r="M27" s="43"/>
      <c r="N27" s="82"/>
      <c r="O27" s="82"/>
      <c r="P27" s="43"/>
      <c r="Q27" s="43" t="s">
        <v>21</v>
      </c>
      <c r="R27" s="82"/>
      <c r="S27" s="69"/>
      <c r="T27" s="82"/>
    </row>
    <row r="28" spans="2:20" ht="60" customHeight="1" x14ac:dyDescent="0.35">
      <c r="B28" s="41" t="s">
        <v>2663</v>
      </c>
      <c r="C28" s="80"/>
      <c r="D28" s="81"/>
      <c r="E28" s="81" t="s">
        <v>21</v>
      </c>
      <c r="F28" s="81" t="str">
        <f>IF(E28&lt;&gt;"", IFERROR(VLOOKUP(E28, Dashboard!$B64:$F69, 5, FALSE), ""), "")</f>
        <v/>
      </c>
      <c r="G28" s="82"/>
      <c r="H28" s="69"/>
      <c r="I28" s="69"/>
      <c r="J28" s="82"/>
      <c r="K28" s="82"/>
      <c r="L28" s="43"/>
      <c r="M28" s="43"/>
      <c r="N28" s="82"/>
      <c r="O28" s="82"/>
      <c r="P28" s="43"/>
      <c r="Q28" s="43" t="s">
        <v>21</v>
      </c>
      <c r="R28" s="82"/>
      <c r="S28" s="69"/>
      <c r="T28" s="82"/>
    </row>
    <row r="29" spans="2:20" ht="60" customHeight="1" x14ac:dyDescent="0.35">
      <c r="B29" s="41" t="s">
        <v>2664</v>
      </c>
      <c r="C29" s="80"/>
      <c r="D29" s="81"/>
      <c r="E29" s="81" t="s">
        <v>21</v>
      </c>
      <c r="F29" s="81" t="str">
        <f>IF(E29&lt;&gt;"", IFERROR(VLOOKUP(E29, Dashboard!$B64:$F69, 5, FALSE), ""), "")</f>
        <v/>
      </c>
      <c r="G29" s="82"/>
      <c r="H29" s="69"/>
      <c r="I29" s="69"/>
      <c r="J29" s="82"/>
      <c r="K29" s="82"/>
      <c r="L29" s="43"/>
      <c r="M29" s="43"/>
      <c r="N29" s="82"/>
      <c r="O29" s="82"/>
      <c r="P29" s="43"/>
      <c r="Q29" s="43" t="s">
        <v>21</v>
      </c>
      <c r="R29" s="82"/>
      <c r="S29" s="69"/>
      <c r="T29" s="82"/>
    </row>
    <row r="30" spans="2:20" ht="60" customHeight="1" x14ac:dyDescent="0.35">
      <c r="B30" s="41" t="s">
        <v>2665</v>
      </c>
      <c r="C30" s="80"/>
      <c r="D30" s="81"/>
      <c r="E30" s="81" t="s">
        <v>21</v>
      </c>
      <c r="F30" s="81" t="str">
        <f>IF(E30&lt;&gt;"", IFERROR(VLOOKUP(E30, Dashboard!$B64:$F69, 5, FALSE), ""), "")</f>
        <v/>
      </c>
      <c r="G30" s="82"/>
      <c r="H30" s="69"/>
      <c r="I30" s="69"/>
      <c r="J30" s="82"/>
      <c r="K30" s="82"/>
      <c r="L30" s="43"/>
      <c r="M30" s="43"/>
      <c r="N30" s="82"/>
      <c r="O30" s="82"/>
      <c r="P30" s="43"/>
      <c r="Q30" s="43" t="s">
        <v>21</v>
      </c>
      <c r="R30" s="82"/>
      <c r="S30" s="69"/>
      <c r="T30" s="82"/>
    </row>
    <row r="31" spans="2:20" ht="60" customHeight="1" x14ac:dyDescent="0.35">
      <c r="B31" s="41" t="s">
        <v>2666</v>
      </c>
      <c r="C31" s="80"/>
      <c r="D31" s="81"/>
      <c r="E31" s="81" t="s">
        <v>21</v>
      </c>
      <c r="F31" s="81" t="str">
        <f>IF(E31&lt;&gt;"", IFERROR(VLOOKUP(E31, Dashboard!$B64:$F69, 5, FALSE), ""), "")</f>
        <v/>
      </c>
      <c r="G31" s="82"/>
      <c r="H31" s="69"/>
      <c r="I31" s="69"/>
      <c r="J31" s="82"/>
      <c r="K31" s="82"/>
      <c r="L31" s="43"/>
      <c r="M31" s="43"/>
      <c r="N31" s="82"/>
      <c r="O31" s="82"/>
      <c r="P31" s="43"/>
      <c r="Q31" s="43" t="s">
        <v>21</v>
      </c>
      <c r="R31" s="82"/>
      <c r="S31" s="69"/>
      <c r="T31" s="82"/>
    </row>
    <row r="32" spans="2:20" ht="60" customHeight="1" x14ac:dyDescent="0.35">
      <c r="B32" s="41" t="s">
        <v>2667</v>
      </c>
      <c r="C32" s="80"/>
      <c r="D32" s="81"/>
      <c r="E32" s="81" t="s">
        <v>21</v>
      </c>
      <c r="F32" s="81" t="str">
        <f>IF(E32&lt;&gt;"", IFERROR(VLOOKUP(E32, Dashboard!$B64:$F69, 5, FALSE), ""), "")</f>
        <v/>
      </c>
      <c r="G32" s="82"/>
      <c r="H32" s="69"/>
      <c r="I32" s="69"/>
      <c r="J32" s="82"/>
      <c r="K32" s="82"/>
      <c r="L32" s="43"/>
      <c r="M32" s="43"/>
      <c r="N32" s="82"/>
      <c r="O32" s="82"/>
      <c r="P32" s="43"/>
      <c r="Q32" s="43" t="s">
        <v>21</v>
      </c>
      <c r="R32" s="82"/>
      <c r="S32" s="69"/>
      <c r="T32" s="82"/>
    </row>
    <row r="33" spans="2:20" ht="60" customHeight="1" x14ac:dyDescent="0.35">
      <c r="B33" s="41" t="s">
        <v>2668</v>
      </c>
      <c r="C33" s="80"/>
      <c r="D33" s="81"/>
      <c r="E33" s="81" t="s">
        <v>21</v>
      </c>
      <c r="F33" s="81" t="str">
        <f>IF(E33&lt;&gt;"", IFERROR(VLOOKUP(E33, Dashboard!$B64:$F69, 5, FALSE), ""), "")</f>
        <v/>
      </c>
      <c r="G33" s="82"/>
      <c r="H33" s="69"/>
      <c r="I33" s="69"/>
      <c r="J33" s="82"/>
      <c r="K33" s="82"/>
      <c r="L33" s="43"/>
      <c r="M33" s="43"/>
      <c r="N33" s="82"/>
      <c r="O33" s="82"/>
      <c r="P33" s="43"/>
      <c r="Q33" s="43" t="s">
        <v>21</v>
      </c>
      <c r="R33" s="82"/>
      <c r="S33" s="69"/>
      <c r="T33" s="82"/>
    </row>
    <row r="34" spans="2:20" ht="60" customHeight="1" x14ac:dyDescent="0.35">
      <c r="B34" s="41" t="s">
        <v>2669</v>
      </c>
      <c r="C34" s="80"/>
      <c r="D34" s="81"/>
      <c r="E34" s="81" t="s">
        <v>21</v>
      </c>
      <c r="F34" s="81" t="str">
        <f>IF(E34&lt;&gt;"", IFERROR(VLOOKUP(E34, Dashboard!$B64:$F69, 5, FALSE), ""), "")</f>
        <v/>
      </c>
      <c r="G34" s="82"/>
      <c r="H34" s="69"/>
      <c r="I34" s="69"/>
      <c r="J34" s="82"/>
      <c r="K34" s="82"/>
      <c r="L34" s="43"/>
      <c r="M34" s="43"/>
      <c r="N34" s="82"/>
      <c r="O34" s="82"/>
      <c r="P34" s="43"/>
      <c r="Q34" s="43" t="s">
        <v>21</v>
      </c>
      <c r="R34" s="82"/>
      <c r="S34" s="69"/>
      <c r="T34" s="82"/>
    </row>
    <row r="35" spans="2:20" ht="60" customHeight="1" x14ac:dyDescent="0.35">
      <c r="B35" s="41" t="s">
        <v>2670</v>
      </c>
      <c r="C35" s="80"/>
      <c r="D35" s="81"/>
      <c r="E35" s="81" t="s">
        <v>21</v>
      </c>
      <c r="F35" s="81" t="str">
        <f>IF(E35&lt;&gt;"", IFERROR(VLOOKUP(E35, Dashboard!$B64:$F69, 5, FALSE), ""), "")</f>
        <v/>
      </c>
      <c r="G35" s="82"/>
      <c r="H35" s="69"/>
      <c r="I35" s="69"/>
      <c r="J35" s="82"/>
      <c r="K35" s="82"/>
      <c r="L35" s="43"/>
      <c r="M35" s="43"/>
      <c r="N35" s="82"/>
      <c r="O35" s="82"/>
      <c r="P35" s="43"/>
      <c r="Q35" s="43" t="s">
        <v>21</v>
      </c>
      <c r="R35" s="82"/>
      <c r="S35" s="69"/>
      <c r="T35" s="82"/>
    </row>
    <row r="36" spans="2:20" ht="60" customHeight="1" x14ac:dyDescent="0.35">
      <c r="B36" s="41" t="s">
        <v>2671</v>
      </c>
      <c r="C36" s="80"/>
      <c r="D36" s="81"/>
      <c r="E36" s="81" t="s">
        <v>21</v>
      </c>
      <c r="F36" s="81" t="str">
        <f>IF(E36&lt;&gt;"", IFERROR(VLOOKUP(E36, Dashboard!$B64:$F69, 5, FALSE), ""), "")</f>
        <v/>
      </c>
      <c r="G36" s="82"/>
      <c r="H36" s="69"/>
      <c r="I36" s="69"/>
      <c r="J36" s="82"/>
      <c r="K36" s="82"/>
      <c r="L36" s="43"/>
      <c r="M36" s="43"/>
      <c r="N36" s="82"/>
      <c r="O36" s="82"/>
      <c r="P36" s="43"/>
      <c r="Q36" s="43" t="s">
        <v>21</v>
      </c>
      <c r="R36" s="82"/>
      <c r="S36" s="69"/>
      <c r="T36" s="82"/>
    </row>
    <row r="37" spans="2:20" ht="60" customHeight="1" x14ac:dyDescent="0.35">
      <c r="B37" s="41" t="s">
        <v>2672</v>
      </c>
      <c r="C37" s="80"/>
      <c r="D37" s="81"/>
      <c r="E37" s="81" t="s">
        <v>21</v>
      </c>
      <c r="F37" s="81" t="str">
        <f>IF(E37&lt;&gt;"", IFERROR(VLOOKUP(E37, Dashboard!$B64:$F69, 5, FALSE), ""), "")</f>
        <v/>
      </c>
      <c r="G37" s="82"/>
      <c r="H37" s="69"/>
      <c r="I37" s="69"/>
      <c r="J37" s="82"/>
      <c r="K37" s="82"/>
      <c r="L37" s="43"/>
      <c r="M37" s="43"/>
      <c r="N37" s="82"/>
      <c r="O37" s="82"/>
      <c r="P37" s="43"/>
      <c r="Q37" s="43" t="s">
        <v>21</v>
      </c>
      <c r="R37" s="82"/>
      <c r="S37" s="69"/>
      <c r="T37" s="82"/>
    </row>
    <row r="38" spans="2:20" ht="60" customHeight="1" x14ac:dyDescent="0.35">
      <c r="B38" s="41" t="s">
        <v>2673</v>
      </c>
      <c r="C38" s="80"/>
      <c r="D38" s="81"/>
      <c r="E38" s="81" t="s">
        <v>21</v>
      </c>
      <c r="F38" s="81" t="str">
        <f>IF(E38&lt;&gt;"", IFERROR(VLOOKUP(E38, Dashboard!$B64:$F69, 5, FALSE), ""), "")</f>
        <v/>
      </c>
      <c r="G38" s="82"/>
      <c r="H38" s="69"/>
      <c r="I38" s="69"/>
      <c r="J38" s="82"/>
      <c r="K38" s="82"/>
      <c r="L38" s="43"/>
      <c r="M38" s="43"/>
      <c r="N38" s="82"/>
      <c r="O38" s="82"/>
      <c r="P38" s="43"/>
      <c r="Q38" s="43" t="s">
        <v>21</v>
      </c>
      <c r="R38" s="82"/>
      <c r="S38" s="69"/>
      <c r="T38" s="82"/>
    </row>
    <row r="39" spans="2:20" ht="60" customHeight="1" x14ac:dyDescent="0.35">
      <c r="B39" s="41" t="s">
        <v>2674</v>
      </c>
      <c r="C39" s="80"/>
      <c r="D39" s="81"/>
      <c r="E39" s="81" t="s">
        <v>21</v>
      </c>
      <c r="F39" s="81" t="str">
        <f>IF(E39&lt;&gt;"", IFERROR(VLOOKUP(E39, Dashboard!$B64:$F69, 5, FALSE), ""), "")</f>
        <v/>
      </c>
      <c r="G39" s="82"/>
      <c r="H39" s="69"/>
      <c r="I39" s="69"/>
      <c r="J39" s="82"/>
      <c r="K39" s="82"/>
      <c r="L39" s="43"/>
      <c r="M39" s="43"/>
      <c r="N39" s="82"/>
      <c r="O39" s="82"/>
      <c r="P39" s="43"/>
      <c r="Q39" s="43" t="s">
        <v>21</v>
      </c>
      <c r="R39" s="82"/>
      <c r="S39" s="69"/>
      <c r="T39" s="82"/>
    </row>
    <row r="40" spans="2:20" ht="60" customHeight="1" x14ac:dyDescent="0.35">
      <c r="B40" s="41" t="s">
        <v>2675</v>
      </c>
      <c r="C40" s="80"/>
      <c r="D40" s="81"/>
      <c r="E40" s="81" t="s">
        <v>21</v>
      </c>
      <c r="F40" s="81" t="str">
        <f>IF(E40&lt;&gt;"", IFERROR(VLOOKUP(E40, Dashboard!$B64:$F69, 5, FALSE), ""), "")</f>
        <v/>
      </c>
      <c r="G40" s="82"/>
      <c r="H40" s="69"/>
      <c r="I40" s="69"/>
      <c r="J40" s="82"/>
      <c r="K40" s="82"/>
      <c r="L40" s="43"/>
      <c r="M40" s="43"/>
      <c r="N40" s="82"/>
      <c r="O40" s="82"/>
      <c r="P40" s="43"/>
      <c r="Q40" s="43" t="s">
        <v>21</v>
      </c>
      <c r="R40" s="82"/>
      <c r="S40" s="69"/>
      <c r="T40" s="82"/>
    </row>
    <row r="41" spans="2:20" ht="60" customHeight="1" x14ac:dyDescent="0.35">
      <c r="B41" s="41" t="s">
        <v>2676</v>
      </c>
      <c r="C41" s="80"/>
      <c r="D41" s="81"/>
      <c r="E41" s="81" t="s">
        <v>21</v>
      </c>
      <c r="F41" s="81" t="str">
        <f>IF(E41&lt;&gt;"", IFERROR(VLOOKUP(E41, Dashboard!$B64:$F69, 5, FALSE), ""), "")</f>
        <v/>
      </c>
      <c r="G41" s="82"/>
      <c r="H41" s="69"/>
      <c r="I41" s="69"/>
      <c r="J41" s="82"/>
      <c r="K41" s="82"/>
      <c r="L41" s="43"/>
      <c r="M41" s="43"/>
      <c r="N41" s="82"/>
      <c r="O41" s="82"/>
      <c r="P41" s="43"/>
      <c r="Q41" s="43" t="s">
        <v>21</v>
      </c>
      <c r="R41" s="82"/>
      <c r="S41" s="69"/>
      <c r="T41" s="82"/>
    </row>
    <row r="42" spans="2:20" ht="60" customHeight="1" x14ac:dyDescent="0.35">
      <c r="B42" s="41" t="s">
        <v>2677</v>
      </c>
      <c r="C42" s="80"/>
      <c r="D42" s="81"/>
      <c r="E42" s="81" t="s">
        <v>21</v>
      </c>
      <c r="F42" s="81" t="str">
        <f>IF(E42&lt;&gt;"", IFERROR(VLOOKUP(E42, Dashboard!$B64:$F69, 5, FALSE), ""), "")</f>
        <v/>
      </c>
      <c r="G42" s="82"/>
      <c r="H42" s="69"/>
      <c r="I42" s="69"/>
      <c r="J42" s="82"/>
      <c r="K42" s="82"/>
      <c r="L42" s="43"/>
      <c r="M42" s="43"/>
      <c r="N42" s="82"/>
      <c r="O42" s="82"/>
      <c r="P42" s="43"/>
      <c r="Q42" s="43" t="s">
        <v>21</v>
      </c>
      <c r="R42" s="82"/>
      <c r="S42" s="69"/>
      <c r="T42" s="82"/>
    </row>
    <row r="43" spans="2:20" ht="60" customHeight="1" x14ac:dyDescent="0.35">
      <c r="B43" s="41" t="s">
        <v>2678</v>
      </c>
      <c r="C43" s="80"/>
      <c r="D43" s="81"/>
      <c r="E43" s="81" t="s">
        <v>21</v>
      </c>
      <c r="F43" s="81" t="str">
        <f>IF(E43&lt;&gt;"", IFERROR(VLOOKUP(E43, Dashboard!$B64:$F69, 5, FALSE), ""), "")</f>
        <v/>
      </c>
      <c r="G43" s="82"/>
      <c r="H43" s="69"/>
      <c r="I43" s="69"/>
      <c r="J43" s="82"/>
      <c r="K43" s="82"/>
      <c r="L43" s="43"/>
      <c r="M43" s="43"/>
      <c r="N43" s="82"/>
      <c r="O43" s="82"/>
      <c r="P43" s="43"/>
      <c r="Q43" s="43" t="s">
        <v>21</v>
      </c>
      <c r="R43" s="82"/>
      <c r="S43" s="69"/>
      <c r="T43" s="82"/>
    </row>
    <row r="44" spans="2:20" ht="60" customHeight="1" x14ac:dyDescent="0.35">
      <c r="B44" s="41" t="s">
        <v>2679</v>
      </c>
      <c r="C44" s="80"/>
      <c r="D44" s="81"/>
      <c r="E44" s="81" t="s">
        <v>21</v>
      </c>
      <c r="F44" s="81" t="str">
        <f>IF(E44&lt;&gt;"", IFERROR(VLOOKUP(E44, Dashboard!$B64:$F69, 5, FALSE), ""), "")</f>
        <v/>
      </c>
      <c r="G44" s="82"/>
      <c r="H44" s="69"/>
      <c r="I44" s="69"/>
      <c r="J44" s="82"/>
      <c r="K44" s="82"/>
      <c r="L44" s="43"/>
      <c r="M44" s="43"/>
      <c r="N44" s="82"/>
      <c r="O44" s="82"/>
      <c r="P44" s="43"/>
      <c r="Q44" s="43" t="s">
        <v>21</v>
      </c>
      <c r="R44" s="82"/>
      <c r="S44" s="69"/>
      <c r="T44" s="82"/>
    </row>
    <row r="45" spans="2:20" ht="60" customHeight="1" x14ac:dyDescent="0.35">
      <c r="B45" s="41" t="s">
        <v>2680</v>
      </c>
      <c r="C45" s="80"/>
      <c r="D45" s="81"/>
      <c r="E45" s="81" t="s">
        <v>21</v>
      </c>
      <c r="F45" s="81" t="str">
        <f>IF(E45&lt;&gt;"", IFERROR(VLOOKUP(E45, Dashboard!$B64:$F69, 5, FALSE), ""), "")</f>
        <v/>
      </c>
      <c r="G45" s="82"/>
      <c r="H45" s="69"/>
      <c r="I45" s="69"/>
      <c r="J45" s="82"/>
      <c r="K45" s="82"/>
      <c r="L45" s="43"/>
      <c r="M45" s="43"/>
      <c r="N45" s="82"/>
      <c r="O45" s="82"/>
      <c r="P45" s="43"/>
      <c r="Q45" s="43" t="s">
        <v>21</v>
      </c>
      <c r="R45" s="82"/>
      <c r="S45" s="69"/>
      <c r="T45" s="82"/>
    </row>
    <row r="46" spans="2:20" ht="60" customHeight="1" x14ac:dyDescent="0.35">
      <c r="B46" s="41" t="s">
        <v>2681</v>
      </c>
      <c r="C46" s="80"/>
      <c r="D46" s="81"/>
      <c r="E46" s="81" t="s">
        <v>21</v>
      </c>
      <c r="F46" s="81" t="str">
        <f>IF(E46&lt;&gt;"", IFERROR(VLOOKUP(E46, Dashboard!$B64:$F69, 5, FALSE), ""), "")</f>
        <v/>
      </c>
      <c r="G46" s="82"/>
      <c r="H46" s="69"/>
      <c r="I46" s="69"/>
      <c r="J46" s="82"/>
      <c r="K46" s="82"/>
      <c r="L46" s="43"/>
      <c r="M46" s="43"/>
      <c r="N46" s="82"/>
      <c r="O46" s="82"/>
      <c r="P46" s="43"/>
      <c r="Q46" s="43" t="s">
        <v>21</v>
      </c>
      <c r="R46" s="82"/>
      <c r="S46" s="69"/>
      <c r="T46" s="82"/>
    </row>
    <row r="47" spans="2:20" ht="60" customHeight="1" x14ac:dyDescent="0.35">
      <c r="B47" s="41" t="s">
        <v>2682</v>
      </c>
      <c r="C47" s="80"/>
      <c r="D47" s="81"/>
      <c r="E47" s="81" t="s">
        <v>21</v>
      </c>
      <c r="F47" s="81" t="str">
        <f>IF(E47&lt;&gt;"", IFERROR(VLOOKUP(E47, Dashboard!$B64:$F69, 5, FALSE), ""), "")</f>
        <v/>
      </c>
      <c r="G47" s="82"/>
      <c r="H47" s="69"/>
      <c r="I47" s="69"/>
      <c r="J47" s="82"/>
      <c r="K47" s="82"/>
      <c r="L47" s="43"/>
      <c r="M47" s="43"/>
      <c r="N47" s="82"/>
      <c r="O47" s="82"/>
      <c r="P47" s="43"/>
      <c r="Q47" s="43" t="s">
        <v>21</v>
      </c>
      <c r="R47" s="82"/>
      <c r="S47" s="69"/>
      <c r="T47" s="82"/>
    </row>
    <row r="48" spans="2:20" ht="60" customHeight="1" x14ac:dyDescent="0.35">
      <c r="B48" s="41" t="s">
        <v>2683</v>
      </c>
      <c r="C48" s="80"/>
      <c r="D48" s="81"/>
      <c r="E48" s="81" t="s">
        <v>21</v>
      </c>
      <c r="F48" s="81" t="str">
        <f>IF(E48&lt;&gt;"", IFERROR(VLOOKUP(E48, Dashboard!$B64:$F69, 5, FALSE), ""), "")</f>
        <v/>
      </c>
      <c r="G48" s="82"/>
      <c r="H48" s="69"/>
      <c r="I48" s="69"/>
      <c r="J48" s="82"/>
      <c r="K48" s="82"/>
      <c r="L48" s="43"/>
      <c r="M48" s="43"/>
      <c r="N48" s="82"/>
      <c r="O48" s="82"/>
      <c r="P48" s="43"/>
      <c r="Q48" s="43" t="s">
        <v>21</v>
      </c>
      <c r="R48" s="82"/>
      <c r="S48" s="69"/>
      <c r="T48" s="82"/>
    </row>
    <row r="49" spans="2:20" ht="60" customHeight="1" x14ac:dyDescent="0.35">
      <c r="B49" s="41" t="s">
        <v>2684</v>
      </c>
      <c r="C49" s="80"/>
      <c r="D49" s="81"/>
      <c r="E49" s="81" t="s">
        <v>21</v>
      </c>
      <c r="F49" s="81" t="str">
        <f>IF(E49&lt;&gt;"", IFERROR(VLOOKUP(E49, Dashboard!$B64:$F69, 5, FALSE), ""), "")</f>
        <v/>
      </c>
      <c r="G49" s="82"/>
      <c r="H49" s="69"/>
      <c r="I49" s="69"/>
      <c r="J49" s="82"/>
      <c r="K49" s="82"/>
      <c r="L49" s="43"/>
      <c r="M49" s="43"/>
      <c r="N49" s="82"/>
      <c r="O49" s="82"/>
      <c r="P49" s="43"/>
      <c r="Q49" s="43" t="s">
        <v>21</v>
      </c>
      <c r="R49" s="82"/>
      <c r="S49" s="69"/>
      <c r="T49" s="82"/>
    </row>
    <row r="50" spans="2:20" ht="60" customHeight="1" x14ac:dyDescent="0.35">
      <c r="B50" s="41" t="s">
        <v>2685</v>
      </c>
      <c r="C50" s="80"/>
      <c r="D50" s="81"/>
      <c r="E50" s="81" t="s">
        <v>21</v>
      </c>
      <c r="F50" s="81" t="str">
        <f>IF(E50&lt;&gt;"", IFERROR(VLOOKUP(E50, Dashboard!$B64:$F69, 5, FALSE), ""), "")</f>
        <v/>
      </c>
      <c r="G50" s="82"/>
      <c r="H50" s="69"/>
      <c r="I50" s="69"/>
      <c r="J50" s="82"/>
      <c r="K50" s="82"/>
      <c r="L50" s="43"/>
      <c r="M50" s="43"/>
      <c r="N50" s="82"/>
      <c r="O50" s="82"/>
      <c r="P50" s="43"/>
      <c r="Q50" s="43" t="s">
        <v>21</v>
      </c>
      <c r="R50" s="82"/>
      <c r="S50" s="69"/>
      <c r="T50" s="82"/>
    </row>
    <row r="51" spans="2:20" ht="60" customHeight="1" x14ac:dyDescent="0.35">
      <c r="B51" s="41" t="s">
        <v>2686</v>
      </c>
      <c r="C51" s="80"/>
      <c r="D51" s="81"/>
      <c r="E51" s="81" t="s">
        <v>21</v>
      </c>
      <c r="F51" s="81" t="str">
        <f>IF(E51&lt;&gt;"", IFERROR(VLOOKUP(E51, Dashboard!$B64:$F69, 5, FALSE), ""), "")</f>
        <v/>
      </c>
      <c r="G51" s="82"/>
      <c r="H51" s="69"/>
      <c r="I51" s="69"/>
      <c r="J51" s="82"/>
      <c r="K51" s="82"/>
      <c r="L51" s="43"/>
      <c r="M51" s="43"/>
      <c r="N51" s="82"/>
      <c r="O51" s="82"/>
      <c r="P51" s="43"/>
      <c r="Q51" s="43" t="s">
        <v>21</v>
      </c>
      <c r="R51" s="82"/>
      <c r="S51" s="69"/>
      <c r="T51" s="82"/>
    </row>
    <row r="52" spans="2:20" ht="60" customHeight="1" x14ac:dyDescent="0.35">
      <c r="B52" s="41" t="s">
        <v>2687</v>
      </c>
      <c r="C52" s="80"/>
      <c r="D52" s="81"/>
      <c r="E52" s="81" t="s">
        <v>21</v>
      </c>
      <c r="F52" s="81" t="str">
        <f>IF(E52&lt;&gt;"", IFERROR(VLOOKUP(E52, Dashboard!$B64:$F69, 5, FALSE), ""), "")</f>
        <v/>
      </c>
      <c r="G52" s="82"/>
      <c r="H52" s="69"/>
      <c r="I52" s="69"/>
      <c r="J52" s="82"/>
      <c r="K52" s="82"/>
      <c r="L52" s="43"/>
      <c r="M52" s="43"/>
      <c r="N52" s="82"/>
      <c r="O52" s="82"/>
      <c r="P52" s="43"/>
      <c r="Q52" s="43" t="s">
        <v>21</v>
      </c>
      <c r="R52" s="82"/>
      <c r="S52" s="69"/>
      <c r="T52" s="82"/>
    </row>
    <row r="53" spans="2:20" ht="60" customHeight="1" x14ac:dyDescent="0.35">
      <c r="B53" s="41" t="s">
        <v>2688</v>
      </c>
      <c r="C53" s="80"/>
      <c r="D53" s="81"/>
      <c r="E53" s="81" t="s">
        <v>21</v>
      </c>
      <c r="F53" s="81" t="str">
        <f>IF(E53&lt;&gt;"", IFERROR(VLOOKUP(E53, Dashboard!$B64:$F69, 5, FALSE), ""), "")</f>
        <v/>
      </c>
      <c r="G53" s="82"/>
      <c r="H53" s="69"/>
      <c r="I53" s="69"/>
      <c r="J53" s="82"/>
      <c r="K53" s="82"/>
      <c r="L53" s="43"/>
      <c r="M53" s="43"/>
      <c r="N53" s="82"/>
      <c r="O53" s="82"/>
      <c r="P53" s="43"/>
      <c r="Q53" s="43" t="s">
        <v>21</v>
      </c>
      <c r="R53" s="82"/>
      <c r="S53" s="69"/>
      <c r="T53" s="82"/>
    </row>
    <row r="54" spans="2:20" ht="60" customHeight="1" x14ac:dyDescent="0.35">
      <c r="B54" s="41" t="s">
        <v>2689</v>
      </c>
      <c r="C54" s="80"/>
      <c r="D54" s="81"/>
      <c r="E54" s="81" t="s">
        <v>21</v>
      </c>
      <c r="F54" s="81" t="str">
        <f>IF(E54&lt;&gt;"", IFERROR(VLOOKUP(E54, Dashboard!$B64:$F69,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2437</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2690</v>
      </c>
      <c r="B1" s="107" t="s">
        <v>0</v>
      </c>
      <c r="C1" s="107" t="s">
        <v>2691</v>
      </c>
      <c r="D1" s="107" t="s">
        <v>10</v>
      </c>
      <c r="E1" s="107" t="s">
        <v>2692</v>
      </c>
      <c r="F1" s="107" t="s">
        <v>2693</v>
      </c>
      <c r="G1" s="107" t="s">
        <v>2694</v>
      </c>
      <c r="H1" s="107" t="s">
        <v>2695</v>
      </c>
      <c r="I1" s="107" t="s">
        <v>2696</v>
      </c>
      <c r="J1" s="107" t="s">
        <v>2697</v>
      </c>
      <c r="K1" s="107" t="s">
        <v>2698</v>
      </c>
      <c r="L1" s="107" t="s">
        <v>2699</v>
      </c>
      <c r="M1" s="107" t="s">
        <v>2700</v>
      </c>
      <c r="N1" s="107" t="s">
        <v>2701</v>
      </c>
      <c r="O1" s="107" t="s">
        <v>2702</v>
      </c>
      <c r="P1" s="107" t="s">
        <v>2703</v>
      </c>
      <c r="Q1" s="107" t="s">
        <v>2704</v>
      </c>
      <c r="R1" s="107" t="s">
        <v>2705</v>
      </c>
      <c r="S1" s="107" t="s">
        <v>2706</v>
      </c>
      <c r="T1" s="107" t="s">
        <v>2707</v>
      </c>
      <c r="U1" s="107" t="s">
        <v>2708</v>
      </c>
      <c r="V1" s="107" t="s">
        <v>2709</v>
      </c>
      <c r="W1" s="107" t="s">
        <v>2710</v>
      </c>
      <c r="X1" s="107" t="s">
        <v>2711</v>
      </c>
      <c r="Y1" s="107" t="s">
        <v>2712</v>
      </c>
      <c r="Z1" s="107" t="s">
        <v>2713</v>
      </c>
      <c r="AA1" s="107" t="s">
        <v>2714</v>
      </c>
      <c r="AB1" s="107" t="s">
        <v>2715</v>
      </c>
      <c r="AC1" s="107" t="s">
        <v>2716</v>
      </c>
      <c r="AD1" s="107" t="s">
        <v>2717</v>
      </c>
      <c r="AE1" s="107" t="s">
        <v>2718</v>
      </c>
      <c r="AF1" s="107" t="s">
        <v>2719</v>
      </c>
      <c r="AG1" s="107" t="s">
        <v>2720</v>
      </c>
      <c r="AH1" s="107" t="s">
        <v>2721</v>
      </c>
      <c r="AI1" s="107" t="s">
        <v>2722</v>
      </c>
      <c r="AJ1" s="107" t="s">
        <v>2723</v>
      </c>
      <c r="AK1" s="107" t="s">
        <v>2724</v>
      </c>
      <c r="AL1" s="107" t="s">
        <v>2725</v>
      </c>
      <c r="AM1" s="107" t="s">
        <v>2726</v>
      </c>
      <c r="AN1" s="107" t="s">
        <v>2727</v>
      </c>
      <c r="AO1" s="107" t="s">
        <v>2728</v>
      </c>
      <c r="AP1" s="107" t="s">
        <v>2729</v>
      </c>
      <c r="AQ1" s="107" t="s">
        <v>2730</v>
      </c>
      <c r="AR1" s="107" t="s">
        <v>2731</v>
      </c>
      <c r="AS1" s="107" t="s">
        <v>2732</v>
      </c>
      <c r="AT1" s="107" t="s">
        <v>2733</v>
      </c>
      <c r="AU1" s="107" t="s">
        <v>2734</v>
      </c>
      <c r="AV1" s="107" t="s">
        <v>2735</v>
      </c>
      <c r="AW1" s="108" t="s">
        <v>2736</v>
      </c>
    </row>
    <row r="2" spans="1:49" ht="60" customHeight="1" outlineLevel="1" x14ac:dyDescent="0.35">
      <c r="A2" s="100" t="s">
        <v>2737</v>
      </c>
      <c r="B2" s="83">
        <v>1</v>
      </c>
      <c r="C2" s="85" t="s">
        <v>21</v>
      </c>
      <c r="D2" s="87" t="s">
        <v>2738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2737</v>
      </c>
      <c r="B3" s="84" t="s">
        <v>2739</v>
      </c>
      <c r="C3" s="86" t="s">
        <v>2740</v>
      </c>
      <c r="D3" s="88" t="s">
        <v>2741</v>
      </c>
      <c r="E3" s="88" t="s">
        <v>2742</v>
      </c>
      <c r="F3" s="89" t="s">
        <v>2743</v>
      </c>
      <c r="G3" s="89" t="s">
        <v>2744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2737</v>
      </c>
      <c r="B4" s="84" t="s">
        <v>2745</v>
      </c>
      <c r="C4" s="86" t="s">
        <v>2746</v>
      </c>
      <c r="D4" s="88" t="s">
        <v>2747</v>
      </c>
      <c r="E4" s="88" t="s">
        <v>2748</v>
      </c>
      <c r="F4" s="89" t="s">
        <v>2743</v>
      </c>
      <c r="G4" s="89" t="s">
        <v>2749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2737</v>
      </c>
      <c r="B5" s="84" t="s">
        <v>2750</v>
      </c>
      <c r="C5" s="86" t="s">
        <v>2751</v>
      </c>
      <c r="D5" s="88" t="s">
        <v>2752</v>
      </c>
      <c r="E5" s="88" t="s">
        <v>2753</v>
      </c>
      <c r="F5" s="89" t="s">
        <v>2743</v>
      </c>
      <c r="G5" s="89" t="s">
        <v>2754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2737</v>
      </c>
      <c r="B6" s="84" t="s">
        <v>2755</v>
      </c>
      <c r="C6" s="86" t="s">
        <v>2756</v>
      </c>
      <c r="D6" s="88" t="s">
        <v>2757</v>
      </c>
      <c r="E6" s="88" t="s">
        <v>2758</v>
      </c>
      <c r="F6" s="89" t="s">
        <v>2743</v>
      </c>
      <c r="G6" s="89" t="s">
        <v>2744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2737</v>
      </c>
      <c r="B7" s="84" t="s">
        <v>2759</v>
      </c>
      <c r="C7" s="86" t="s">
        <v>2760</v>
      </c>
      <c r="D7" s="88" t="s">
        <v>2761</v>
      </c>
      <c r="E7" s="88" t="s">
        <v>2762</v>
      </c>
      <c r="F7" s="89" t="s">
        <v>2743</v>
      </c>
      <c r="G7" s="89" t="s">
        <v>2754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2763</v>
      </c>
      <c r="B8" s="83">
        <v>2</v>
      </c>
      <c r="C8" s="85" t="s">
        <v>21</v>
      </c>
      <c r="D8" s="87" t="s">
        <v>2764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2763</v>
      </c>
      <c r="B9" s="84" t="s">
        <v>2765</v>
      </c>
      <c r="C9" s="86" t="s">
        <v>2766</v>
      </c>
      <c r="D9" s="88" t="s">
        <v>2767</v>
      </c>
      <c r="E9" s="88" t="s">
        <v>2768</v>
      </c>
      <c r="F9" s="89" t="s">
        <v>2769</v>
      </c>
      <c r="G9" s="89" t="s">
        <v>2744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2763</v>
      </c>
      <c r="B10" s="84" t="s">
        <v>2770</v>
      </c>
      <c r="C10" s="86" t="s">
        <v>2771</v>
      </c>
      <c r="D10" s="88" t="s">
        <v>2772</v>
      </c>
      <c r="E10" s="88" t="s">
        <v>2773</v>
      </c>
      <c r="F10" s="89" t="s">
        <v>2769</v>
      </c>
      <c r="G10" s="89" t="s">
        <v>2744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2763</v>
      </c>
      <c r="B11" s="84" t="s">
        <v>2774</v>
      </c>
      <c r="C11" s="86" t="s">
        <v>2775</v>
      </c>
      <c r="D11" s="88" t="s">
        <v>2776</v>
      </c>
      <c r="E11" s="88" t="s">
        <v>2777</v>
      </c>
      <c r="F11" s="89" t="s">
        <v>2769</v>
      </c>
      <c r="G11" s="89" t="s">
        <v>2749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2763</v>
      </c>
      <c r="B12" s="84" t="s">
        <v>2778</v>
      </c>
      <c r="C12" s="86" t="s">
        <v>2779</v>
      </c>
      <c r="D12" s="88" t="s">
        <v>2780</v>
      </c>
      <c r="E12" s="88" t="s">
        <v>2781</v>
      </c>
      <c r="F12" s="89" t="s">
        <v>2769</v>
      </c>
      <c r="G12" s="89" t="s">
        <v>2754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2763</v>
      </c>
      <c r="B13" s="84" t="s">
        <v>2782</v>
      </c>
      <c r="C13" s="86" t="s">
        <v>2783</v>
      </c>
      <c r="D13" s="88" t="s">
        <v>2784</v>
      </c>
      <c r="E13" s="88" t="s">
        <v>2785</v>
      </c>
      <c r="F13" s="89" t="s">
        <v>2769</v>
      </c>
      <c r="G13" s="89" t="s">
        <v>2786</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2763</v>
      </c>
      <c r="B14" s="84" t="s">
        <v>2787</v>
      </c>
      <c r="C14" s="86" t="s">
        <v>2788</v>
      </c>
      <c r="D14" s="88" t="s">
        <v>2789</v>
      </c>
      <c r="E14" s="88" t="s">
        <v>2790</v>
      </c>
      <c r="F14" s="89" t="s">
        <v>2769</v>
      </c>
      <c r="G14" s="89" t="s">
        <v>2786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2763</v>
      </c>
      <c r="B15" s="84" t="s">
        <v>2791</v>
      </c>
      <c r="C15" s="86" t="s">
        <v>2792</v>
      </c>
      <c r="D15" s="88" t="s">
        <v>2793</v>
      </c>
      <c r="E15" s="88" t="s">
        <v>2794</v>
      </c>
      <c r="F15" s="89" t="s">
        <v>2769</v>
      </c>
      <c r="G15" s="89" t="s">
        <v>2786</v>
      </c>
      <c r="H15" s="89">
        <v>3</v>
      </c>
      <c r="I15" s="91">
        <f>IF(COUNTIF(J15:AW15,"&lt;&gt;")=0,"",SUMPRODUCT(((Recommendations[ImplStatus]="Implemented")+(Recommendations[ImplStatus]="Compensated"))*ISNUMBER(MATCH(Recommendations[Id],J15:AW15,0)))/COUNTIF(J15:AW15,"&lt;&gt;"))</f>
        <v>0</v>
      </c>
      <c r="J15" s="93" t="s">
        <v>481</v>
      </c>
      <c r="K15" s="93" t="s">
        <v>1037</v>
      </c>
      <c r="L15" s="93" t="s">
        <v>1062</v>
      </c>
      <c r="M15" s="93" t="s">
        <v>1067</v>
      </c>
      <c r="N15" s="93" t="s">
        <v>1071</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2795</v>
      </c>
      <c r="B16" s="83">
        <v>3</v>
      </c>
      <c r="C16" s="85" t="s">
        <v>21</v>
      </c>
      <c r="D16" s="87" t="s">
        <v>2796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2795</v>
      </c>
      <c r="B17" s="84" t="s">
        <v>2797</v>
      </c>
      <c r="C17" s="86" t="s">
        <v>2798</v>
      </c>
      <c r="D17" s="88" t="s">
        <v>2799</v>
      </c>
      <c r="E17" s="88" t="s">
        <v>2800</v>
      </c>
      <c r="F17" s="89" t="s">
        <v>2801</v>
      </c>
      <c r="G17" s="89" t="s">
        <v>2802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2795</v>
      </c>
      <c r="B18" s="84" t="s">
        <v>2803</v>
      </c>
      <c r="C18" s="86" t="s">
        <v>2804</v>
      </c>
      <c r="D18" s="88" t="s">
        <v>2805</v>
      </c>
      <c r="E18" s="88" t="s">
        <v>2806</v>
      </c>
      <c r="F18" s="89" t="s">
        <v>2801</v>
      </c>
      <c r="G18" s="89" t="s">
        <v>2744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2795</v>
      </c>
      <c r="B19" s="84" t="s">
        <v>2807</v>
      </c>
      <c r="C19" s="86" t="s">
        <v>2808</v>
      </c>
      <c r="D19" s="88" t="s">
        <v>2809</v>
      </c>
      <c r="E19" s="88" t="s">
        <v>2810</v>
      </c>
      <c r="F19" s="89" t="s">
        <v>2801</v>
      </c>
      <c r="G19" s="89" t="s">
        <v>2786</v>
      </c>
      <c r="H19" s="89">
        <v>1</v>
      </c>
      <c r="I19" s="91">
        <f>IF(COUNTIF(J19:AW19,"&lt;&gt;")=0,"",SUMPRODUCT(((Recommendations[ImplStatus]="Implemented")+(Recommendations[ImplStatus]="Compensated"))*ISNUMBER(MATCH(Recommendations[Id],J19:AW19,0)))/COUNTIF(J19:AW19,"&lt;&gt;"))</f>
        <v>0</v>
      </c>
      <c r="J19" s="93" t="s">
        <v>1384</v>
      </c>
      <c r="K19" s="93" t="s">
        <v>1424</v>
      </c>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2795</v>
      </c>
      <c r="B20" s="84" t="s">
        <v>2811</v>
      </c>
      <c r="C20" s="86" t="s">
        <v>2812</v>
      </c>
      <c r="D20" s="88" t="s">
        <v>2813</v>
      </c>
      <c r="E20" s="88" t="s">
        <v>2814</v>
      </c>
      <c r="F20" s="89" t="s">
        <v>2801</v>
      </c>
      <c r="G20" s="89" t="s">
        <v>2786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2795</v>
      </c>
      <c r="B21" s="84" t="s">
        <v>2815</v>
      </c>
      <c r="C21" s="86" t="s">
        <v>2816</v>
      </c>
      <c r="D21" s="88" t="s">
        <v>2817</v>
      </c>
      <c r="E21" s="88" t="s">
        <v>2818</v>
      </c>
      <c r="F21" s="89" t="s">
        <v>2801</v>
      </c>
      <c r="G21" s="89" t="s">
        <v>2786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2795</v>
      </c>
      <c r="B22" s="84" t="s">
        <v>2819</v>
      </c>
      <c r="C22" s="86" t="s">
        <v>2820</v>
      </c>
      <c r="D22" s="88" t="s">
        <v>2821</v>
      </c>
      <c r="E22" s="88" t="s">
        <v>2822</v>
      </c>
      <c r="F22" s="89" t="s">
        <v>2801</v>
      </c>
      <c r="G22" s="89" t="s">
        <v>2786</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2795</v>
      </c>
      <c r="B23" s="84" t="s">
        <v>2823</v>
      </c>
      <c r="C23" s="86" t="s">
        <v>2824</v>
      </c>
      <c r="D23" s="88" t="s">
        <v>2825</v>
      </c>
      <c r="E23" s="88" t="s">
        <v>2826</v>
      </c>
      <c r="F23" s="89" t="s">
        <v>2801</v>
      </c>
      <c r="G23" s="89" t="s">
        <v>2744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2795</v>
      </c>
      <c r="B24" s="84" t="s">
        <v>2827</v>
      </c>
      <c r="C24" s="86" t="s">
        <v>2828</v>
      </c>
      <c r="D24" s="88" t="s">
        <v>2829</v>
      </c>
      <c r="E24" s="88" t="s">
        <v>2830</v>
      </c>
      <c r="F24" s="89" t="s">
        <v>2801</v>
      </c>
      <c r="G24" s="89" t="s">
        <v>2744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2795</v>
      </c>
      <c r="B25" s="84" t="s">
        <v>2831</v>
      </c>
      <c r="C25" s="86" t="s">
        <v>2832</v>
      </c>
      <c r="D25" s="88" t="s">
        <v>2833</v>
      </c>
      <c r="E25" s="88" t="s">
        <v>2834</v>
      </c>
      <c r="F25" s="89" t="s">
        <v>2801</v>
      </c>
      <c r="G25" s="89" t="s">
        <v>2786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2795</v>
      </c>
      <c r="B26" s="84" t="s">
        <v>2835</v>
      </c>
      <c r="C26" s="86" t="s">
        <v>2836</v>
      </c>
      <c r="D26" s="88" t="s">
        <v>2837</v>
      </c>
      <c r="E26" s="88" t="s">
        <v>2838</v>
      </c>
      <c r="F26" s="89" t="s">
        <v>2801</v>
      </c>
      <c r="G26" s="89" t="s">
        <v>2786</v>
      </c>
      <c r="H26" s="89">
        <v>2</v>
      </c>
      <c r="I26" s="91">
        <f>IF(COUNTIF(J26:AW26,"&lt;&gt;")=0,"",SUMPRODUCT(((Recommendations[ImplStatus]="Implemented")+(Recommendations[ImplStatus]="Compensated"))*ISNUMBER(MATCH(Recommendations[Id],J26:AW26,0)))/COUNTIF(J26:AW26,"&lt;&gt;"))</f>
        <v>0</v>
      </c>
      <c r="J26" s="93" t="s">
        <v>14</v>
      </c>
      <c r="K26" s="93" t="s">
        <v>85</v>
      </c>
      <c r="L26" s="93" t="s">
        <v>270</v>
      </c>
      <c r="M26" s="93" t="s">
        <v>351</v>
      </c>
      <c r="N26" s="93" t="s">
        <v>576</v>
      </c>
      <c r="O26" s="93" t="s">
        <v>616</v>
      </c>
      <c r="P26" s="93" t="s">
        <v>621</v>
      </c>
      <c r="Q26" s="93" t="s">
        <v>641</v>
      </c>
      <c r="R26" s="93" t="s">
        <v>675</v>
      </c>
      <c r="S26" s="93" t="s">
        <v>786</v>
      </c>
      <c r="T26" s="93" t="s">
        <v>811</v>
      </c>
      <c r="U26" s="93" t="s">
        <v>857</v>
      </c>
      <c r="V26" s="93" t="s">
        <v>1080</v>
      </c>
      <c r="W26" s="93" t="s">
        <v>1343</v>
      </c>
      <c r="X26" s="93" t="s">
        <v>1404</v>
      </c>
      <c r="Y26" s="93" t="s">
        <v>1414</v>
      </c>
      <c r="Z26" s="93" t="s">
        <v>1629</v>
      </c>
      <c r="AA26" s="93" t="s">
        <v>1634</v>
      </c>
      <c r="AB26" s="93" t="s">
        <v>1739</v>
      </c>
      <c r="AC26" s="93" t="s">
        <v>1744</v>
      </c>
      <c r="AD26" s="93" t="s">
        <v>1749</v>
      </c>
      <c r="AE26" s="93" t="s">
        <v>1759</v>
      </c>
      <c r="AF26" s="93" t="s">
        <v>2088</v>
      </c>
      <c r="AG26" s="93" t="s">
        <v>2093</v>
      </c>
      <c r="AH26" s="93" t="s">
        <v>2103</v>
      </c>
      <c r="AI26" s="93"/>
      <c r="AJ26" s="93"/>
      <c r="AK26" s="93"/>
      <c r="AL26" s="93"/>
      <c r="AM26" s="93"/>
      <c r="AN26" s="93"/>
      <c r="AO26" s="93"/>
      <c r="AP26" s="93"/>
      <c r="AQ26" s="93"/>
      <c r="AR26" s="93"/>
      <c r="AS26" s="93"/>
      <c r="AT26" s="93"/>
      <c r="AU26" s="93"/>
      <c r="AV26" s="93"/>
      <c r="AW26" s="104"/>
    </row>
    <row r="27" spans="1:49" ht="60" customHeight="1" x14ac:dyDescent="0.35">
      <c r="A27" s="101" t="s">
        <v>2795</v>
      </c>
      <c r="B27" s="84" t="s">
        <v>2839</v>
      </c>
      <c r="C27" s="86" t="s">
        <v>2840</v>
      </c>
      <c r="D27" s="88" t="s">
        <v>2841</v>
      </c>
      <c r="E27" s="88" t="s">
        <v>2842</v>
      </c>
      <c r="F27" s="89" t="s">
        <v>2801</v>
      </c>
      <c r="G27" s="89" t="s">
        <v>2786</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2795</v>
      </c>
      <c r="B28" s="84" t="s">
        <v>2843</v>
      </c>
      <c r="C28" s="86" t="s">
        <v>2844</v>
      </c>
      <c r="D28" s="88" t="s">
        <v>2845</v>
      </c>
      <c r="E28" s="88" t="s">
        <v>2846</v>
      </c>
      <c r="F28" s="89" t="s">
        <v>2801</v>
      </c>
      <c r="G28" s="89" t="s">
        <v>2786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2795</v>
      </c>
      <c r="B29" s="84" t="s">
        <v>2847</v>
      </c>
      <c r="C29" s="86" t="s">
        <v>2848</v>
      </c>
      <c r="D29" s="88" t="s">
        <v>2849</v>
      </c>
      <c r="E29" s="88" t="s">
        <v>2850</v>
      </c>
      <c r="F29" s="89" t="s">
        <v>2801</v>
      </c>
      <c r="G29" s="89" t="s">
        <v>2786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2795</v>
      </c>
      <c r="B30" s="84" t="s">
        <v>2851</v>
      </c>
      <c r="C30" s="86" t="s">
        <v>2852</v>
      </c>
      <c r="D30" s="88" t="s">
        <v>2853</v>
      </c>
      <c r="E30" s="88" t="s">
        <v>2854</v>
      </c>
      <c r="F30" s="89" t="s">
        <v>2801</v>
      </c>
      <c r="G30" s="89" t="s">
        <v>2754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2855</v>
      </c>
      <c r="B31" s="83">
        <v>4</v>
      </c>
      <c r="C31" s="85" t="s">
        <v>21</v>
      </c>
      <c r="D31" s="87" t="s">
        <v>2856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2855</v>
      </c>
      <c r="B32" s="84" t="s">
        <v>2857</v>
      </c>
      <c r="C32" s="86" t="s">
        <v>2858</v>
      </c>
      <c r="D32" s="88" t="s">
        <v>2859</v>
      </c>
      <c r="E32" s="88" t="s">
        <v>2860</v>
      </c>
      <c r="F32" s="89" t="s">
        <v>2861</v>
      </c>
      <c r="G32" s="89" t="s">
        <v>2802</v>
      </c>
      <c r="H32" s="89">
        <v>1</v>
      </c>
      <c r="I32" s="91">
        <f>IF(COUNTIF(J32:AW32,"&lt;&gt;")=0,"",SUMPRODUCT(((Recommendations[ImplStatus]="Implemented")+(Recommendations[ImplStatus]="Compensated"))*ISNUMBER(MATCH(Recommendations[Id],J32:AW32,0)))/COUNTIF(J32:AW32,"&lt;&gt;"))</f>
        <v>0</v>
      </c>
      <c r="J32" s="93" t="s">
        <v>766</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2855</v>
      </c>
      <c r="B33" s="84" t="s">
        <v>2862</v>
      </c>
      <c r="C33" s="86" t="s">
        <v>2863</v>
      </c>
      <c r="D33" s="88" t="s">
        <v>2864</v>
      </c>
      <c r="E33" s="88" t="s">
        <v>2865</v>
      </c>
      <c r="F33" s="89" t="s">
        <v>2861</v>
      </c>
      <c r="G33" s="89" t="s">
        <v>2802</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2855</v>
      </c>
      <c r="B34" s="84" t="s">
        <v>2866</v>
      </c>
      <c r="C34" s="86" t="s">
        <v>2867</v>
      </c>
      <c r="D34" s="88" t="s">
        <v>2868</v>
      </c>
      <c r="E34" s="88" t="s">
        <v>2869</v>
      </c>
      <c r="F34" s="89" t="s">
        <v>2743</v>
      </c>
      <c r="G34" s="89" t="s">
        <v>2786</v>
      </c>
      <c r="H34" s="89">
        <v>1</v>
      </c>
      <c r="I34" s="91">
        <f>IF(COUNTIF(J34:AW34,"&lt;&gt;")=0,"",SUMPRODUCT(((Recommendations[ImplStatus]="Implemented")+(Recommendations[ImplStatus]="Compensated"))*ISNUMBER(MATCH(Recommendations[Id],J34:AW34,0)))/COUNTIF(J34:AW34,"&lt;&gt;"))</f>
        <v>0</v>
      </c>
      <c r="J34" s="93" t="s">
        <v>100</v>
      </c>
      <c r="K34" s="93" t="s">
        <v>456</v>
      </c>
      <c r="L34" s="93" t="s">
        <v>461</v>
      </c>
      <c r="M34" s="93" t="s">
        <v>466</v>
      </c>
      <c r="N34" s="93" t="s">
        <v>631</v>
      </c>
      <c r="O34" s="93" t="s">
        <v>636</v>
      </c>
      <c r="P34" s="93" t="s">
        <v>837</v>
      </c>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2855</v>
      </c>
      <c r="B35" s="84" t="s">
        <v>2870</v>
      </c>
      <c r="C35" s="86" t="s">
        <v>2871</v>
      </c>
      <c r="D35" s="88" t="s">
        <v>2872</v>
      </c>
      <c r="E35" s="88" t="s">
        <v>2873</v>
      </c>
      <c r="F35" s="89" t="s">
        <v>2743</v>
      </c>
      <c r="G35" s="89" t="s">
        <v>2786</v>
      </c>
      <c r="H35" s="89">
        <v>1</v>
      </c>
      <c r="I35" s="91">
        <f>IF(COUNTIF(J35:AW35,"&lt;&gt;")=0,"",SUMPRODUCT(((Recommendations[ImplStatus]="Implemented")+(Recommendations[ImplStatus]="Compensated"))*ISNUMBER(MATCH(Recommendations[Id],J35:AW35,0)))/COUNTIF(J35:AW35,"&lt;&gt;"))</f>
        <v>0</v>
      </c>
      <c r="J35" s="93" t="s">
        <v>516</v>
      </c>
      <c r="K35" s="93" t="s">
        <v>521</v>
      </c>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2855</v>
      </c>
      <c r="B36" s="84" t="s">
        <v>2874</v>
      </c>
      <c r="C36" s="86" t="s">
        <v>2875</v>
      </c>
      <c r="D36" s="88" t="s">
        <v>2876</v>
      </c>
      <c r="E36" s="88" t="s">
        <v>2877</v>
      </c>
      <c r="F36" s="89" t="s">
        <v>2743</v>
      </c>
      <c r="G36" s="89" t="s">
        <v>2786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2855</v>
      </c>
      <c r="B37" s="84" t="s">
        <v>2878</v>
      </c>
      <c r="C37" s="86" t="s">
        <v>2879</v>
      </c>
      <c r="D37" s="88" t="s">
        <v>2880</v>
      </c>
      <c r="E37" s="88" t="s">
        <v>2881</v>
      </c>
      <c r="F37" s="89" t="s">
        <v>2743</v>
      </c>
      <c r="G37" s="89" t="s">
        <v>2786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2855</v>
      </c>
      <c r="B38" s="84" t="s">
        <v>2882</v>
      </c>
      <c r="C38" s="86" t="s">
        <v>2883</v>
      </c>
      <c r="D38" s="88" t="s">
        <v>2884</v>
      </c>
      <c r="E38" s="88" t="s">
        <v>2885</v>
      </c>
      <c r="F38" s="89" t="s">
        <v>2886</v>
      </c>
      <c r="G38" s="89" t="s">
        <v>2786</v>
      </c>
      <c r="H38" s="89">
        <v>1</v>
      </c>
      <c r="I38" s="91">
        <f>IF(COUNTIF(J38:AW38,"&lt;&gt;")=0,"",SUMPRODUCT(((Recommendations[ImplStatus]="Implemented")+(Recommendations[ImplStatus]="Compensated"))*ISNUMBER(MATCH(Recommendations[Id],J38:AW38,0)))/COUNTIF(J38:AW38,"&lt;&gt;"))</f>
        <v>0</v>
      </c>
      <c r="J38" s="93" t="s">
        <v>451</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2855</v>
      </c>
      <c r="B39" s="84" t="s">
        <v>2887</v>
      </c>
      <c r="C39" s="86" t="s">
        <v>2888</v>
      </c>
      <c r="D39" s="88" t="s">
        <v>2889</v>
      </c>
      <c r="E39" s="88" t="s">
        <v>2890</v>
      </c>
      <c r="F39" s="89" t="s">
        <v>2743</v>
      </c>
      <c r="G39" s="89" t="s">
        <v>2786</v>
      </c>
      <c r="H39" s="89">
        <v>2</v>
      </c>
      <c r="I39" s="91">
        <f>IF(COUNTIF(J39:AW39,"&lt;&gt;")=0,"",SUMPRODUCT(((Recommendations[ImplStatus]="Implemented")+(Recommendations[ImplStatus]="Compensated"))*ISNUMBER(MATCH(Recommendations[Id],J39:AW39,0)))/COUNTIF(J39:AW39,"&lt;&gt;"))</f>
        <v>0</v>
      </c>
      <c r="J39" s="93" t="s">
        <v>149</v>
      </c>
      <c r="K39" s="93" t="s">
        <v>154</v>
      </c>
      <c r="L39" s="93" t="s">
        <v>164</v>
      </c>
      <c r="M39" s="93" t="s">
        <v>426</v>
      </c>
      <c r="N39" s="93" t="s">
        <v>431</v>
      </c>
      <c r="O39" s="93" t="s">
        <v>436</v>
      </c>
      <c r="P39" s="93" t="s">
        <v>501</v>
      </c>
      <c r="Q39" s="93" t="s">
        <v>606</v>
      </c>
      <c r="R39" s="93" t="s">
        <v>670</v>
      </c>
      <c r="S39" s="93" t="s">
        <v>714</v>
      </c>
      <c r="T39" s="93" t="s">
        <v>719</v>
      </c>
      <c r="U39" s="93" t="s">
        <v>723</v>
      </c>
      <c r="V39" s="93" t="s">
        <v>727</v>
      </c>
      <c r="W39" s="93" t="s">
        <v>732</v>
      </c>
      <c r="X39" s="93" t="s">
        <v>781</v>
      </c>
      <c r="Y39" s="93" t="s">
        <v>1138</v>
      </c>
      <c r="Z39" s="93" t="s">
        <v>1520</v>
      </c>
      <c r="AA39" s="93" t="s">
        <v>1608</v>
      </c>
      <c r="AB39" s="93" t="s">
        <v>1694</v>
      </c>
      <c r="AC39" s="93" t="s">
        <v>1828</v>
      </c>
      <c r="AD39" s="93" t="s">
        <v>1916</v>
      </c>
      <c r="AE39" s="93" t="s">
        <v>1990</v>
      </c>
      <c r="AF39" s="93" t="s">
        <v>2067</v>
      </c>
      <c r="AG39" s="93" t="s">
        <v>2184</v>
      </c>
      <c r="AH39" s="93" t="s">
        <v>2254</v>
      </c>
      <c r="AI39" s="93" t="s">
        <v>2340</v>
      </c>
      <c r="AJ39" s="93" t="s">
        <v>2422</v>
      </c>
      <c r="AK39" s="93"/>
      <c r="AL39" s="93"/>
      <c r="AM39" s="93"/>
      <c r="AN39" s="93"/>
      <c r="AO39" s="93"/>
      <c r="AP39" s="93"/>
      <c r="AQ39" s="93"/>
      <c r="AR39" s="93"/>
      <c r="AS39" s="93"/>
      <c r="AT39" s="93"/>
      <c r="AU39" s="93"/>
      <c r="AV39" s="93"/>
      <c r="AW39" s="104"/>
    </row>
    <row r="40" spans="1:49" ht="60" customHeight="1" x14ac:dyDescent="0.35">
      <c r="A40" s="101" t="s">
        <v>2855</v>
      </c>
      <c r="B40" s="84" t="s">
        <v>2891</v>
      </c>
      <c r="C40" s="86" t="s">
        <v>2892</v>
      </c>
      <c r="D40" s="88" t="s">
        <v>2893</v>
      </c>
      <c r="E40" s="88" t="s">
        <v>2894</v>
      </c>
      <c r="F40" s="89" t="s">
        <v>2743</v>
      </c>
      <c r="G40" s="89" t="s">
        <v>2786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2855</v>
      </c>
      <c r="B41" s="84" t="s">
        <v>2895</v>
      </c>
      <c r="C41" s="86" t="s">
        <v>2896</v>
      </c>
      <c r="D41" s="88" t="s">
        <v>2897</v>
      </c>
      <c r="E41" s="88" t="s">
        <v>2898</v>
      </c>
      <c r="F41" s="89" t="s">
        <v>2743</v>
      </c>
      <c r="G41" s="89" t="s">
        <v>2786</v>
      </c>
      <c r="H41" s="89">
        <v>2</v>
      </c>
      <c r="I41" s="91">
        <f>IF(COUNTIF(J41:AW41,"&lt;&gt;")=0,"",SUMPRODUCT(((Recommendations[ImplStatus]="Implemented")+(Recommendations[ImplStatus]="Compensated"))*ISNUMBER(MATCH(Recommendations[Id],J41:AW41,0)))/COUNTIF(J41:AW41,"&lt;&gt;"))</f>
        <v>0</v>
      </c>
      <c r="J41" s="93" t="s">
        <v>25</v>
      </c>
      <c r="K41" s="93" t="s">
        <v>120</v>
      </c>
      <c r="L41" s="93" t="s">
        <v>159</v>
      </c>
      <c r="M41" s="93" t="s">
        <v>326</v>
      </c>
      <c r="N41" s="93" t="s">
        <v>331</v>
      </c>
      <c r="O41" s="93" t="s">
        <v>822</v>
      </c>
      <c r="P41" s="93" t="s">
        <v>1193</v>
      </c>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2855</v>
      </c>
      <c r="B42" s="84" t="s">
        <v>2899</v>
      </c>
      <c r="C42" s="86" t="s">
        <v>2900</v>
      </c>
      <c r="D42" s="88" t="s">
        <v>2901</v>
      </c>
      <c r="E42" s="88" t="s">
        <v>2902</v>
      </c>
      <c r="F42" s="89" t="s">
        <v>2801</v>
      </c>
      <c r="G42" s="89" t="s">
        <v>2786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2855</v>
      </c>
      <c r="B43" s="84" t="s">
        <v>2903</v>
      </c>
      <c r="C43" s="86" t="s">
        <v>2904</v>
      </c>
      <c r="D43" s="88" t="s">
        <v>2905</v>
      </c>
      <c r="E43" s="88" t="s">
        <v>2906</v>
      </c>
      <c r="F43" s="89" t="s">
        <v>2801</v>
      </c>
      <c r="G43" s="89" t="s">
        <v>2786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2907</v>
      </c>
      <c r="B44" s="83">
        <v>5</v>
      </c>
      <c r="C44" s="85" t="s">
        <v>21</v>
      </c>
      <c r="D44" s="87" t="s">
        <v>2908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2907</v>
      </c>
      <c r="B45" s="84" t="s">
        <v>2909</v>
      </c>
      <c r="C45" s="86" t="s">
        <v>2910</v>
      </c>
      <c r="D45" s="88" t="s">
        <v>2911</v>
      </c>
      <c r="E45" s="88" t="s">
        <v>2912</v>
      </c>
      <c r="F45" s="89" t="s">
        <v>2886</v>
      </c>
      <c r="G45" s="89" t="s">
        <v>2744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2907</v>
      </c>
      <c r="B46" s="84" t="s">
        <v>2913</v>
      </c>
      <c r="C46" s="86" t="s">
        <v>2914</v>
      </c>
      <c r="D46" s="88" t="s">
        <v>2915</v>
      </c>
      <c r="E46" s="88" t="s">
        <v>2916</v>
      </c>
      <c r="F46" s="89" t="s">
        <v>2886</v>
      </c>
      <c r="G46" s="89" t="s">
        <v>2786</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2907</v>
      </c>
      <c r="B47" s="84" t="s">
        <v>2917</v>
      </c>
      <c r="C47" s="86" t="s">
        <v>2918</v>
      </c>
      <c r="D47" s="88" t="s">
        <v>2919</v>
      </c>
      <c r="E47" s="88" t="s">
        <v>2920</v>
      </c>
      <c r="F47" s="89" t="s">
        <v>2886</v>
      </c>
      <c r="G47" s="89" t="s">
        <v>2786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2907</v>
      </c>
      <c r="B48" s="84" t="s">
        <v>2921</v>
      </c>
      <c r="C48" s="86" t="s">
        <v>2922</v>
      </c>
      <c r="D48" s="88" t="s">
        <v>2923</v>
      </c>
      <c r="E48" s="88" t="s">
        <v>2924</v>
      </c>
      <c r="F48" s="89" t="s">
        <v>2886</v>
      </c>
      <c r="G48" s="89" t="s">
        <v>2786</v>
      </c>
      <c r="H48" s="89">
        <v>1</v>
      </c>
      <c r="I48" s="91">
        <f>IF(COUNTIF(J48:AW48,"&lt;&gt;")=0,"",SUMPRODUCT(((Recommendations[ImplStatus]="Implemented")+(Recommendations[ImplStatus]="Compensated"))*ISNUMBER(MATCH(Recommendations[Id],J48:AW48,0)))/COUNTIF(J48:AW48,"&lt;&gt;"))</f>
        <v>0</v>
      </c>
      <c r="J48" s="93" t="s">
        <v>250</v>
      </c>
      <c r="K48" s="93" t="s">
        <v>255</v>
      </c>
      <c r="L48" s="93" t="s">
        <v>280</v>
      </c>
      <c r="M48" s="93" t="s">
        <v>285</v>
      </c>
      <c r="N48" s="93" t="s">
        <v>566</v>
      </c>
      <c r="O48" s="93" t="s">
        <v>771</v>
      </c>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2907</v>
      </c>
      <c r="B49" s="84" t="s">
        <v>2925</v>
      </c>
      <c r="C49" s="86" t="s">
        <v>2926</v>
      </c>
      <c r="D49" s="88" t="s">
        <v>2927</v>
      </c>
      <c r="E49" s="88" t="s">
        <v>2928</v>
      </c>
      <c r="F49" s="89" t="s">
        <v>2886</v>
      </c>
      <c r="G49" s="89" t="s">
        <v>2744</v>
      </c>
      <c r="H49" s="89">
        <v>2</v>
      </c>
      <c r="I49" s="91">
        <f>IF(COUNTIF(J49:AW49,"&lt;&gt;")=0,"",SUMPRODUCT(((Recommendations[ImplStatus]="Implemented")+(Recommendations[ImplStatus]="Compensated"))*ISNUMBER(MATCH(Recommendations[Id],J49:AW49,0)))/COUNTIF(J49:AW49,"&lt;&gt;"))</f>
        <v>0</v>
      </c>
      <c r="J49" s="93" t="s">
        <v>220</v>
      </c>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2907</v>
      </c>
      <c r="B50" s="84" t="s">
        <v>2929</v>
      </c>
      <c r="C50" s="86" t="s">
        <v>2930</v>
      </c>
      <c r="D50" s="88" t="s">
        <v>2931</v>
      </c>
      <c r="E50" s="88" t="s">
        <v>2932</v>
      </c>
      <c r="F50" s="89" t="s">
        <v>2886</v>
      </c>
      <c r="G50" s="89" t="s">
        <v>2802</v>
      </c>
      <c r="H50" s="89">
        <v>2</v>
      </c>
      <c r="I50" s="91">
        <f>IF(COUNTIF(J50:AW50,"&lt;&gt;")=0,"",SUMPRODUCT(((Recommendations[ImplStatus]="Implemented")+(Recommendations[ImplStatus]="Compensated"))*ISNUMBER(MATCH(Recommendations[Id],J50:AW50,0)))/COUNTIF(J50:AW50,"&lt;&gt;"))</f>
        <v>0</v>
      </c>
      <c r="J50" s="93" t="s">
        <v>46</v>
      </c>
      <c r="K50" s="93" t="s">
        <v>441</v>
      </c>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2933</v>
      </c>
      <c r="B51" s="83">
        <v>6</v>
      </c>
      <c r="C51" s="85" t="s">
        <v>21</v>
      </c>
      <c r="D51" s="87" t="s">
        <v>2934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2933</v>
      </c>
      <c r="B52" s="84" t="s">
        <v>2935</v>
      </c>
      <c r="C52" s="86" t="s">
        <v>2936</v>
      </c>
      <c r="D52" s="88" t="s">
        <v>2937</v>
      </c>
      <c r="E52" s="88" t="s">
        <v>2938</v>
      </c>
      <c r="F52" s="89" t="s">
        <v>2861</v>
      </c>
      <c r="G52" s="89" t="s">
        <v>2802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2933</v>
      </c>
      <c r="B53" s="84" t="s">
        <v>2939</v>
      </c>
      <c r="C53" s="86" t="s">
        <v>2940</v>
      </c>
      <c r="D53" s="88" t="s">
        <v>2941</v>
      </c>
      <c r="E53" s="88" t="s">
        <v>2942</v>
      </c>
      <c r="F53" s="89" t="s">
        <v>2861</v>
      </c>
      <c r="G53" s="89" t="s">
        <v>2802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2933</v>
      </c>
      <c r="B54" s="84" t="s">
        <v>2943</v>
      </c>
      <c r="C54" s="86" t="s">
        <v>2944</v>
      </c>
      <c r="D54" s="88" t="s">
        <v>2945</v>
      </c>
      <c r="E54" s="88" t="s">
        <v>2946</v>
      </c>
      <c r="F54" s="89" t="s">
        <v>2886</v>
      </c>
      <c r="G54" s="89" t="s">
        <v>2786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2933</v>
      </c>
      <c r="B55" s="84" t="s">
        <v>2947</v>
      </c>
      <c r="C55" s="86" t="s">
        <v>2948</v>
      </c>
      <c r="D55" s="88" t="s">
        <v>2949</v>
      </c>
      <c r="E55" s="88" t="s">
        <v>2950</v>
      </c>
      <c r="F55" s="89" t="s">
        <v>2886</v>
      </c>
      <c r="G55" s="89" t="s">
        <v>2786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2933</v>
      </c>
      <c r="B56" s="84" t="s">
        <v>2951</v>
      </c>
      <c r="C56" s="86" t="s">
        <v>2952</v>
      </c>
      <c r="D56" s="88" t="s">
        <v>2953</v>
      </c>
      <c r="E56" s="88" t="s">
        <v>2954</v>
      </c>
      <c r="F56" s="89" t="s">
        <v>2886</v>
      </c>
      <c r="G56" s="89" t="s">
        <v>2786</v>
      </c>
      <c r="H56" s="89">
        <v>1</v>
      </c>
      <c r="I56" s="91">
        <f>IF(COUNTIF(J56:AW56,"&lt;&gt;")=0,"",SUMPRODUCT(((Recommendations[ImplStatus]="Implemented")+(Recommendations[ImplStatus]="Compensated"))*ISNUMBER(MATCH(Recommendations[Id],J56:AW56,0)))/COUNTIF(J56:AW56,"&lt;&gt;"))</f>
        <v>0</v>
      </c>
      <c r="J56" s="93" t="s">
        <v>51</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2933</v>
      </c>
      <c r="B57" s="84" t="s">
        <v>2955</v>
      </c>
      <c r="C57" s="86" t="s">
        <v>2956</v>
      </c>
      <c r="D57" s="88" t="s">
        <v>2957</v>
      </c>
      <c r="E57" s="88" t="s">
        <v>2958</v>
      </c>
      <c r="F57" s="89" t="s">
        <v>2769</v>
      </c>
      <c r="G57" s="89" t="s">
        <v>2744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2933</v>
      </c>
      <c r="B58" s="84" t="s">
        <v>2959</v>
      </c>
      <c r="C58" s="86" t="s">
        <v>2960</v>
      </c>
      <c r="D58" s="88" t="s">
        <v>2961</v>
      </c>
      <c r="E58" s="88" t="s">
        <v>2962</v>
      </c>
      <c r="F58" s="89" t="s">
        <v>2886</v>
      </c>
      <c r="G58" s="89" t="s">
        <v>2786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2933</v>
      </c>
      <c r="B59" s="84" t="s">
        <v>2963</v>
      </c>
      <c r="C59" s="86" t="s">
        <v>2964</v>
      </c>
      <c r="D59" s="88" t="s">
        <v>2965</v>
      </c>
      <c r="E59" s="88" t="s">
        <v>2966</v>
      </c>
      <c r="F59" s="89" t="s">
        <v>2886</v>
      </c>
      <c r="G59" s="89" t="s">
        <v>2802</v>
      </c>
      <c r="H59" s="89">
        <v>3</v>
      </c>
      <c r="I59" s="91">
        <f>IF(COUNTIF(J59:AW59,"&lt;&gt;")=0,"",SUMPRODUCT(((Recommendations[ImplStatus]="Implemented")+(Recommendations[ImplStatus]="Compensated"))*ISNUMBER(MATCH(Recommendations[Id],J59:AW59,0)))/COUNTIF(J59:AW59,"&lt;&gt;"))</f>
        <v>0</v>
      </c>
      <c r="J59" s="93" t="s">
        <v>105</v>
      </c>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2967</v>
      </c>
      <c r="B60" s="83">
        <v>7</v>
      </c>
      <c r="C60" s="85" t="s">
        <v>21</v>
      </c>
      <c r="D60" s="87" t="s">
        <v>2968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2967</v>
      </c>
      <c r="B61" s="84" t="s">
        <v>2969</v>
      </c>
      <c r="C61" s="86" t="s">
        <v>2970</v>
      </c>
      <c r="D61" s="88" t="s">
        <v>2971</v>
      </c>
      <c r="E61" s="88" t="s">
        <v>2972</v>
      </c>
      <c r="F61" s="89" t="s">
        <v>2861</v>
      </c>
      <c r="G61" s="89" t="s">
        <v>2802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2967</v>
      </c>
      <c r="B62" s="84" t="s">
        <v>2973</v>
      </c>
      <c r="C62" s="86" t="s">
        <v>2974</v>
      </c>
      <c r="D62" s="88" t="s">
        <v>2975</v>
      </c>
      <c r="E62" s="88" t="s">
        <v>2976</v>
      </c>
      <c r="F62" s="89" t="s">
        <v>2861</v>
      </c>
      <c r="G62" s="89" t="s">
        <v>2802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2967</v>
      </c>
      <c r="B63" s="84" t="s">
        <v>2977</v>
      </c>
      <c r="C63" s="86" t="s">
        <v>2978</v>
      </c>
      <c r="D63" s="88" t="s">
        <v>2979</v>
      </c>
      <c r="E63" s="88" t="s">
        <v>2980</v>
      </c>
      <c r="F63" s="89" t="s">
        <v>2769</v>
      </c>
      <c r="G63" s="89" t="s">
        <v>2786</v>
      </c>
      <c r="H63" s="89">
        <v>1</v>
      </c>
      <c r="I63" s="91">
        <f>IF(COUNTIF(J63:AW63,"&lt;&gt;")=0,"",SUMPRODUCT(((Recommendations[ImplStatus]="Implemented")+(Recommendations[ImplStatus]="Compensated"))*ISNUMBER(MATCH(Recommendations[Id],J63:AW63,0)))/COUNTIF(J63:AW63,"&lt;&gt;"))</f>
        <v>0</v>
      </c>
      <c r="J63" s="93" t="s">
        <v>571</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2967</v>
      </c>
      <c r="B64" s="84" t="s">
        <v>2981</v>
      </c>
      <c r="C64" s="86" t="s">
        <v>2982</v>
      </c>
      <c r="D64" s="88" t="s">
        <v>2983</v>
      </c>
      <c r="E64" s="88" t="s">
        <v>2984</v>
      </c>
      <c r="F64" s="89" t="s">
        <v>2769</v>
      </c>
      <c r="G64" s="89" t="s">
        <v>2786</v>
      </c>
      <c r="H64" s="89">
        <v>1</v>
      </c>
      <c r="I64" s="91">
        <f>IF(COUNTIF(J64:AW64,"&lt;&gt;")=0,"",SUMPRODUCT(((Recommendations[ImplStatus]="Implemented")+(Recommendations[ImplStatus]="Compensated"))*ISNUMBER(MATCH(Recommendations[Id],J64:AW64,0)))/COUNTIF(J64:AW64,"&lt;&gt;"))</f>
        <v>0</v>
      </c>
      <c r="J64" s="93" t="s">
        <v>571</v>
      </c>
      <c r="K64" s="93" t="s">
        <v>934</v>
      </c>
      <c r="L64" s="93" t="s">
        <v>1090</v>
      </c>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2967</v>
      </c>
      <c r="B65" s="84" t="s">
        <v>2985</v>
      </c>
      <c r="C65" s="86" t="s">
        <v>2986</v>
      </c>
      <c r="D65" s="88" t="s">
        <v>2987</v>
      </c>
      <c r="E65" s="88" t="s">
        <v>2988</v>
      </c>
      <c r="F65" s="89" t="s">
        <v>2769</v>
      </c>
      <c r="G65" s="89" t="s">
        <v>2744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2967</v>
      </c>
      <c r="B66" s="84" t="s">
        <v>2989</v>
      </c>
      <c r="C66" s="86" t="s">
        <v>2990</v>
      </c>
      <c r="D66" s="88" t="s">
        <v>2991</v>
      </c>
      <c r="E66" s="88" t="s">
        <v>2992</v>
      </c>
      <c r="F66" s="89" t="s">
        <v>2769</v>
      </c>
      <c r="G66" s="89" t="s">
        <v>2744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2967</v>
      </c>
      <c r="B67" s="84" t="s">
        <v>2993</v>
      </c>
      <c r="C67" s="86" t="s">
        <v>2994</v>
      </c>
      <c r="D67" s="88" t="s">
        <v>2995</v>
      </c>
      <c r="E67" s="88" t="s">
        <v>2996</v>
      </c>
      <c r="F67" s="89" t="s">
        <v>2769</v>
      </c>
      <c r="G67" s="89" t="s">
        <v>2749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2997</v>
      </c>
      <c r="B68" s="83">
        <v>8</v>
      </c>
      <c r="C68" s="85" t="s">
        <v>21</v>
      </c>
      <c r="D68" s="87" t="s">
        <v>2998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2997</v>
      </c>
      <c r="B69" s="84" t="s">
        <v>2999</v>
      </c>
      <c r="C69" s="86" t="s">
        <v>3000</v>
      </c>
      <c r="D69" s="88" t="s">
        <v>3001</v>
      </c>
      <c r="E69" s="88" t="s">
        <v>3002</v>
      </c>
      <c r="F69" s="89" t="s">
        <v>2861</v>
      </c>
      <c r="G69" s="89" t="s">
        <v>2802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2997</v>
      </c>
      <c r="B70" s="84" t="s">
        <v>3003</v>
      </c>
      <c r="C70" s="86" t="s">
        <v>3004</v>
      </c>
      <c r="D70" s="88" t="s">
        <v>3005</v>
      </c>
      <c r="E70" s="88" t="s">
        <v>3006</v>
      </c>
      <c r="F70" s="89" t="s">
        <v>2801</v>
      </c>
      <c r="G70" s="89" t="s">
        <v>2754</v>
      </c>
      <c r="H70" s="89">
        <v>1</v>
      </c>
      <c r="I70" s="91">
        <f>IF(COUNTIF(J70:AW70,"&lt;&gt;")=0,"",SUMPRODUCT(((Recommendations[ImplStatus]="Implemented")+(Recommendations[ImplStatus]="Compensated"))*ISNUMBER(MATCH(Recommendations[Id],J70:AW70,0)))/COUNTIF(J70:AW70,"&lt;&gt;"))</f>
        <v>0</v>
      </c>
      <c r="J70" s="93" t="s">
        <v>36</v>
      </c>
      <c r="K70" s="93" t="s">
        <v>124</v>
      </c>
      <c r="L70" s="93" t="s">
        <v>230</v>
      </c>
      <c r="M70" s="93" t="s">
        <v>321</v>
      </c>
      <c r="N70" s="93" t="s">
        <v>411</v>
      </c>
      <c r="O70" s="93" t="s">
        <v>471</v>
      </c>
      <c r="P70" s="93" t="s">
        <v>611</v>
      </c>
      <c r="Q70" s="93" t="s">
        <v>791</v>
      </c>
      <c r="R70" s="93" t="s">
        <v>816</v>
      </c>
      <c r="S70" s="93" t="s">
        <v>842</v>
      </c>
      <c r="T70" s="93" t="s">
        <v>847</v>
      </c>
      <c r="U70" s="93" t="s">
        <v>852</v>
      </c>
      <c r="V70" s="93" t="s">
        <v>862</v>
      </c>
      <c r="W70" s="93" t="s">
        <v>867</v>
      </c>
      <c r="X70" s="93" t="s">
        <v>877</v>
      </c>
      <c r="Y70" s="93" t="s">
        <v>910</v>
      </c>
      <c r="Z70" s="93" t="s">
        <v>1000</v>
      </c>
      <c r="AA70" s="93" t="s">
        <v>1005</v>
      </c>
      <c r="AB70" s="93" t="s">
        <v>1009</v>
      </c>
      <c r="AC70" s="93" t="s">
        <v>1014</v>
      </c>
      <c r="AD70" s="93" t="s">
        <v>1019</v>
      </c>
      <c r="AE70" s="93" t="s">
        <v>1100</v>
      </c>
      <c r="AF70" s="93" t="s">
        <v>1110</v>
      </c>
      <c r="AG70" s="93" t="s">
        <v>1178</v>
      </c>
      <c r="AH70" s="93" t="s">
        <v>1419</v>
      </c>
      <c r="AI70" s="93" t="s">
        <v>1434</v>
      </c>
      <c r="AJ70" s="93" t="s">
        <v>1439</v>
      </c>
      <c r="AK70" s="93" t="s">
        <v>1475</v>
      </c>
      <c r="AL70" s="93" t="s">
        <v>1480</v>
      </c>
      <c r="AM70" s="93" t="s">
        <v>1639</v>
      </c>
      <c r="AN70" s="93" t="s">
        <v>1644</v>
      </c>
      <c r="AO70" s="93" t="s">
        <v>1649</v>
      </c>
      <c r="AP70" s="93" t="s">
        <v>1783</v>
      </c>
      <c r="AQ70" s="93" t="s">
        <v>1788</v>
      </c>
      <c r="AR70" s="93" t="s">
        <v>1945</v>
      </c>
      <c r="AS70" s="93" t="s">
        <v>1950</v>
      </c>
      <c r="AT70" s="93" t="s">
        <v>2139</v>
      </c>
      <c r="AU70" s="93" t="s">
        <v>2144</v>
      </c>
      <c r="AV70" s="93" t="s">
        <v>2295</v>
      </c>
      <c r="AW70" s="104" t="s">
        <v>2300</v>
      </c>
    </row>
    <row r="71" spans="1:49" ht="60" customHeight="1" x14ac:dyDescent="0.35">
      <c r="A71" s="101" t="s">
        <v>2997</v>
      </c>
      <c r="B71" s="84" t="s">
        <v>3007</v>
      </c>
      <c r="C71" s="86" t="s">
        <v>3008</v>
      </c>
      <c r="D71" s="88" t="s">
        <v>3009</v>
      </c>
      <c r="E71" s="88" t="s">
        <v>3010</v>
      </c>
      <c r="F71" s="89" t="s">
        <v>2801</v>
      </c>
      <c r="G71" s="89" t="s">
        <v>2786</v>
      </c>
      <c r="H71" s="89">
        <v>1</v>
      </c>
      <c r="I71" s="91">
        <f>IF(COUNTIF(J71:AW71,"&lt;&gt;")=0,"",SUMPRODUCT(((Recommendations[ImplStatus]="Implemented")+(Recommendations[ImplStatus]="Compensated"))*ISNUMBER(MATCH(Recommendations[Id],J71:AW71,0)))/COUNTIF(J71:AW71,"&lt;&gt;"))</f>
        <v>0</v>
      </c>
      <c r="J71" s="93" t="s">
        <v>295</v>
      </c>
      <c r="K71" s="93" t="s">
        <v>471</v>
      </c>
      <c r="L71" s="93" t="s">
        <v>796</v>
      </c>
      <c r="M71" s="93" t="s">
        <v>801</v>
      </c>
      <c r="N71" s="93" t="s">
        <v>1047</v>
      </c>
      <c r="O71" s="93" t="s">
        <v>1369</v>
      </c>
      <c r="P71" s="93" t="s">
        <v>1593</v>
      </c>
      <c r="Q71" s="93" t="s">
        <v>2053</v>
      </c>
      <c r="R71" s="93" t="s">
        <v>2269</v>
      </c>
      <c r="S71" s="93" t="s">
        <v>2407</v>
      </c>
      <c r="T71" s="93" t="s">
        <v>2412</v>
      </c>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2997</v>
      </c>
      <c r="B72" s="84" t="s">
        <v>3011</v>
      </c>
      <c r="C72" s="86" t="s">
        <v>3012</v>
      </c>
      <c r="D72" s="88" t="s">
        <v>3013</v>
      </c>
      <c r="E72" s="88" t="s">
        <v>3014</v>
      </c>
      <c r="F72" s="89" t="s">
        <v>3015</v>
      </c>
      <c r="G72" s="89" t="s">
        <v>2786</v>
      </c>
      <c r="H72" s="89">
        <v>2</v>
      </c>
      <c r="I72" s="91">
        <f>IF(COUNTIF(J72:AW72,"&lt;&gt;")=0,"",SUMPRODUCT(((Recommendations[ImplStatus]="Implemented")+(Recommendations[ImplStatus]="Compensated"))*ISNUMBER(MATCH(Recommendations[Id],J72:AW72,0)))/COUNTIF(J72:AW72,"&lt;&gt;"))</f>
        <v>0</v>
      </c>
      <c r="J72" s="93" t="s">
        <v>134</v>
      </c>
      <c r="K72" s="93" t="s">
        <v>476</v>
      </c>
      <c r="L72" s="93" t="s">
        <v>1449</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2997</v>
      </c>
      <c r="B73" s="84" t="s">
        <v>3016</v>
      </c>
      <c r="C73" s="86" t="s">
        <v>3017</v>
      </c>
      <c r="D73" s="88" t="s">
        <v>3018</v>
      </c>
      <c r="E73" s="88" t="s">
        <v>3019</v>
      </c>
      <c r="F73" s="89" t="s">
        <v>2801</v>
      </c>
      <c r="G73" s="89" t="s">
        <v>2754</v>
      </c>
      <c r="H73" s="89">
        <v>2</v>
      </c>
      <c r="I73" s="91">
        <f>IF(COUNTIF(J73:AW73,"&lt;&gt;")=0,"",SUMPRODUCT(((Recommendations[ImplStatus]="Implemented")+(Recommendations[ImplStatus]="Compensated"))*ISNUMBER(MATCH(Recommendations[Id],J73:AW73,0)))/COUNTIF(J73:AW73,"&lt;&gt;"))</f>
        <v>0</v>
      </c>
      <c r="J73" s="93" t="s">
        <v>36</v>
      </c>
      <c r="K73" s="93" t="s">
        <v>411</v>
      </c>
      <c r="L73" s="93" t="s">
        <v>872</v>
      </c>
      <c r="M73" s="93" t="s">
        <v>1042</v>
      </c>
      <c r="N73" s="93" t="s">
        <v>1095</v>
      </c>
      <c r="O73" s="93" t="s">
        <v>1105</v>
      </c>
      <c r="P73" s="93" t="s">
        <v>1359</v>
      </c>
      <c r="Q73" s="93" t="s">
        <v>1475</v>
      </c>
      <c r="R73" s="93" t="s">
        <v>1639</v>
      </c>
      <c r="S73" s="93" t="s">
        <v>1783</v>
      </c>
      <c r="T73" s="93" t="s">
        <v>1945</v>
      </c>
      <c r="U73" s="93" t="s">
        <v>2139</v>
      </c>
      <c r="V73" s="93" t="s">
        <v>2295</v>
      </c>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2997</v>
      </c>
      <c r="B74" s="84" t="s">
        <v>3020</v>
      </c>
      <c r="C74" s="86" t="s">
        <v>3021</v>
      </c>
      <c r="D74" s="88" t="s">
        <v>3022</v>
      </c>
      <c r="E74" s="88" t="s">
        <v>3023</v>
      </c>
      <c r="F74" s="89" t="s">
        <v>2801</v>
      </c>
      <c r="G74" s="89" t="s">
        <v>2754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2997</v>
      </c>
      <c r="B75" s="84" t="s">
        <v>3024</v>
      </c>
      <c r="C75" s="86" t="s">
        <v>3025</v>
      </c>
      <c r="D75" s="88" t="s">
        <v>3026</v>
      </c>
      <c r="E75" s="88" t="s">
        <v>3027</v>
      </c>
      <c r="F75" s="89" t="s">
        <v>2801</v>
      </c>
      <c r="G75" s="89" t="s">
        <v>2754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2997</v>
      </c>
      <c r="B76" s="84" t="s">
        <v>3028</v>
      </c>
      <c r="C76" s="86" t="s">
        <v>3029</v>
      </c>
      <c r="D76" s="88" t="s">
        <v>3030</v>
      </c>
      <c r="E76" s="88" t="s">
        <v>3031</v>
      </c>
      <c r="F76" s="89" t="s">
        <v>2801</v>
      </c>
      <c r="G76" s="89" t="s">
        <v>2754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2997</v>
      </c>
      <c r="B77" s="84" t="s">
        <v>3032</v>
      </c>
      <c r="C77" s="86" t="s">
        <v>3033</v>
      </c>
      <c r="D77" s="88" t="s">
        <v>3034</v>
      </c>
      <c r="E77" s="88" t="s">
        <v>3035</v>
      </c>
      <c r="F77" s="89" t="s">
        <v>2801</v>
      </c>
      <c r="G77" s="89" t="s">
        <v>2754</v>
      </c>
      <c r="H77" s="89">
        <v>2</v>
      </c>
      <c r="I77" s="91">
        <f>IF(COUNTIF(J77:AW77,"&lt;&gt;")=0,"",SUMPRODUCT(((Recommendations[ImplStatus]="Implemented")+(Recommendations[ImplStatus]="Compensated"))*ISNUMBER(MATCH(Recommendations[Id],J77:AW77,0)))/COUNTIF(J77:AW77,"&lt;&gt;"))</f>
        <v>0</v>
      </c>
      <c r="J77" s="93" t="s">
        <v>124</v>
      </c>
      <c r="K77" s="93" t="s">
        <v>321</v>
      </c>
      <c r="L77" s="93" t="s">
        <v>1444</v>
      </c>
      <c r="M77" s="93" t="s">
        <v>1598</v>
      </c>
      <c r="N77" s="93" t="s">
        <v>1659</v>
      </c>
      <c r="O77" s="93" t="s">
        <v>1901</v>
      </c>
      <c r="P77" s="93" t="s">
        <v>2057</v>
      </c>
      <c r="Q77" s="93" t="s">
        <v>2108</v>
      </c>
      <c r="R77" s="93" t="s">
        <v>2113</v>
      </c>
      <c r="S77" s="93" t="s">
        <v>2269</v>
      </c>
      <c r="T77" s="93" t="s">
        <v>2412</v>
      </c>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2997</v>
      </c>
      <c r="B78" s="84" t="s">
        <v>3036</v>
      </c>
      <c r="C78" s="86" t="s">
        <v>3037</v>
      </c>
      <c r="D78" s="88" t="s">
        <v>3038</v>
      </c>
      <c r="E78" s="88" t="s">
        <v>3039</v>
      </c>
      <c r="F78" s="89" t="s">
        <v>2801</v>
      </c>
      <c r="G78" s="89" t="s">
        <v>2786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2997</v>
      </c>
      <c r="B79" s="84" t="s">
        <v>3040</v>
      </c>
      <c r="C79" s="86" t="s">
        <v>3041</v>
      </c>
      <c r="D79" s="88" t="s">
        <v>3042</v>
      </c>
      <c r="E79" s="88" t="s">
        <v>3043</v>
      </c>
      <c r="F79" s="89" t="s">
        <v>2801</v>
      </c>
      <c r="G79" s="89" t="s">
        <v>2754</v>
      </c>
      <c r="H79" s="89">
        <v>2</v>
      </c>
      <c r="I79" s="91">
        <f>IF(COUNTIF(J79:AW79,"&lt;&gt;")=0,"",SUMPRODUCT(((Recommendations[ImplStatus]="Implemented")+(Recommendations[ImplStatus]="Compensated"))*ISNUMBER(MATCH(Recommendations[Id],J79:AW79,0)))/COUNTIF(J79:AW79,"&lt;&gt;"))</f>
        <v>0</v>
      </c>
      <c r="J79" s="93" t="s">
        <v>591</v>
      </c>
      <c r="K79" s="93" t="s">
        <v>596</v>
      </c>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2997</v>
      </c>
      <c r="B80" s="84" t="s">
        <v>3044</v>
      </c>
      <c r="C80" s="86" t="s">
        <v>3045</v>
      </c>
      <c r="D80" s="88" t="s">
        <v>3046</v>
      </c>
      <c r="E80" s="88" t="s">
        <v>3047</v>
      </c>
      <c r="F80" s="89" t="s">
        <v>2801</v>
      </c>
      <c r="G80" s="89" t="s">
        <v>2754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3048</v>
      </c>
      <c r="B81" s="83">
        <v>9</v>
      </c>
      <c r="C81" s="85" t="s">
        <v>21</v>
      </c>
      <c r="D81" s="87" t="s">
        <v>3049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3048</v>
      </c>
      <c r="B82" s="84" t="s">
        <v>3050</v>
      </c>
      <c r="C82" s="86" t="s">
        <v>3051</v>
      </c>
      <c r="D82" s="88" t="s">
        <v>3052</v>
      </c>
      <c r="E82" s="88" t="s">
        <v>3053</v>
      </c>
      <c r="F82" s="89" t="s">
        <v>2769</v>
      </c>
      <c r="G82" s="89" t="s">
        <v>2786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3048</v>
      </c>
      <c r="B83" s="84" t="s">
        <v>3054</v>
      </c>
      <c r="C83" s="86" t="s">
        <v>3055</v>
      </c>
      <c r="D83" s="88" t="s">
        <v>3056</v>
      </c>
      <c r="E83" s="88" t="s">
        <v>3057</v>
      </c>
      <c r="F83" s="89" t="s">
        <v>2743</v>
      </c>
      <c r="G83" s="89" t="s">
        <v>2786</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3048</v>
      </c>
      <c r="B84" s="84" t="s">
        <v>3058</v>
      </c>
      <c r="C84" s="86" t="s">
        <v>3059</v>
      </c>
      <c r="D84" s="88" t="s">
        <v>3060</v>
      </c>
      <c r="E84" s="88" t="s">
        <v>3061</v>
      </c>
      <c r="F84" s="89" t="s">
        <v>3015</v>
      </c>
      <c r="G84" s="89" t="s">
        <v>2786</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3048</v>
      </c>
      <c r="B85" s="84" t="s">
        <v>3062</v>
      </c>
      <c r="C85" s="86" t="s">
        <v>3063</v>
      </c>
      <c r="D85" s="88" t="s">
        <v>3064</v>
      </c>
      <c r="E85" s="88" t="s">
        <v>3065</v>
      </c>
      <c r="F85" s="89" t="s">
        <v>2769</v>
      </c>
      <c r="G85" s="89" t="s">
        <v>2786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3048</v>
      </c>
      <c r="B86" s="84" t="s">
        <v>3066</v>
      </c>
      <c r="C86" s="86" t="s">
        <v>3067</v>
      </c>
      <c r="D86" s="88" t="s">
        <v>3068</v>
      </c>
      <c r="E86" s="88" t="s">
        <v>3069</v>
      </c>
      <c r="F86" s="89" t="s">
        <v>3015</v>
      </c>
      <c r="G86" s="89" t="s">
        <v>2786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3048</v>
      </c>
      <c r="B87" s="84" t="s">
        <v>3070</v>
      </c>
      <c r="C87" s="86" t="s">
        <v>3071</v>
      </c>
      <c r="D87" s="88" t="s">
        <v>3072</v>
      </c>
      <c r="E87" s="88" t="s">
        <v>3073</v>
      </c>
      <c r="F87" s="89" t="s">
        <v>3015</v>
      </c>
      <c r="G87" s="89" t="s">
        <v>2786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3048</v>
      </c>
      <c r="B88" s="84" t="s">
        <v>3074</v>
      </c>
      <c r="C88" s="86" t="s">
        <v>3075</v>
      </c>
      <c r="D88" s="88" t="s">
        <v>3076</v>
      </c>
      <c r="E88" s="88" t="s">
        <v>3077</v>
      </c>
      <c r="F88" s="89" t="s">
        <v>3015</v>
      </c>
      <c r="G88" s="89" t="s">
        <v>2786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3078</v>
      </c>
      <c r="B89" s="83">
        <v>10</v>
      </c>
      <c r="C89" s="85" t="s">
        <v>21</v>
      </c>
      <c r="D89" s="87" t="s">
        <v>3079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3078</v>
      </c>
      <c r="B90" s="84" t="s">
        <v>3080</v>
      </c>
      <c r="C90" s="86" t="s">
        <v>3081</v>
      </c>
      <c r="D90" s="88" t="s">
        <v>3082</v>
      </c>
      <c r="E90" s="88" t="s">
        <v>3083</v>
      </c>
      <c r="F90" s="89" t="s">
        <v>2743</v>
      </c>
      <c r="G90" s="89" t="s">
        <v>2754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3078</v>
      </c>
      <c r="B91" s="84" t="s">
        <v>3084</v>
      </c>
      <c r="C91" s="86" t="s">
        <v>3085</v>
      </c>
      <c r="D91" s="88" t="s">
        <v>3086</v>
      </c>
      <c r="E91" s="88" t="s">
        <v>3087</v>
      </c>
      <c r="F91" s="89" t="s">
        <v>2743</v>
      </c>
      <c r="G91" s="89" t="s">
        <v>2786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3078</v>
      </c>
      <c r="B92" s="84" t="s">
        <v>3088</v>
      </c>
      <c r="C92" s="86" t="s">
        <v>3089</v>
      </c>
      <c r="D92" s="88" t="s">
        <v>3090</v>
      </c>
      <c r="E92" s="88" t="s">
        <v>3091</v>
      </c>
      <c r="F92" s="89" t="s">
        <v>2743</v>
      </c>
      <c r="G92" s="89" t="s">
        <v>2786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3078</v>
      </c>
      <c r="B93" s="84" t="s">
        <v>3092</v>
      </c>
      <c r="C93" s="86" t="s">
        <v>3093</v>
      </c>
      <c r="D93" s="88" t="s">
        <v>3094</v>
      </c>
      <c r="E93" s="88" t="s">
        <v>3095</v>
      </c>
      <c r="F93" s="89" t="s">
        <v>2743</v>
      </c>
      <c r="G93" s="89" t="s">
        <v>2754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3078</v>
      </c>
      <c r="B94" s="84" t="s">
        <v>3096</v>
      </c>
      <c r="C94" s="86" t="s">
        <v>3097</v>
      </c>
      <c r="D94" s="88" t="s">
        <v>3098</v>
      </c>
      <c r="E94" s="88" t="s">
        <v>3099</v>
      </c>
      <c r="F94" s="89" t="s">
        <v>2743</v>
      </c>
      <c r="G94" s="89" t="s">
        <v>2786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3078</v>
      </c>
      <c r="B95" s="84" t="s">
        <v>3100</v>
      </c>
      <c r="C95" s="86" t="s">
        <v>3101</v>
      </c>
      <c r="D95" s="88" t="s">
        <v>3102</v>
      </c>
      <c r="E95" s="88" t="s">
        <v>3103</v>
      </c>
      <c r="F95" s="89" t="s">
        <v>2743</v>
      </c>
      <c r="G95" s="89" t="s">
        <v>2786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3078</v>
      </c>
      <c r="B96" s="84" t="s">
        <v>3104</v>
      </c>
      <c r="C96" s="86" t="s">
        <v>3105</v>
      </c>
      <c r="D96" s="88" t="s">
        <v>3106</v>
      </c>
      <c r="E96" s="88" t="s">
        <v>3107</v>
      </c>
      <c r="F96" s="89" t="s">
        <v>2743</v>
      </c>
      <c r="G96" s="89" t="s">
        <v>2754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3108</v>
      </c>
      <c r="B97" s="83">
        <v>11</v>
      </c>
      <c r="C97" s="85" t="s">
        <v>21</v>
      </c>
      <c r="D97" s="87" t="s">
        <v>3109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3108</v>
      </c>
      <c r="B98" s="84" t="s">
        <v>3110</v>
      </c>
      <c r="C98" s="86" t="s">
        <v>3111</v>
      </c>
      <c r="D98" s="88" t="s">
        <v>3112</v>
      </c>
      <c r="E98" s="88" t="s">
        <v>3113</v>
      </c>
      <c r="F98" s="89" t="s">
        <v>2861</v>
      </c>
      <c r="G98" s="89" t="s">
        <v>2802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3108</v>
      </c>
      <c r="B99" s="84" t="s">
        <v>3114</v>
      </c>
      <c r="C99" s="86" t="s">
        <v>3115</v>
      </c>
      <c r="D99" s="88" t="s">
        <v>3116</v>
      </c>
      <c r="E99" s="88" t="s">
        <v>3117</v>
      </c>
      <c r="F99" s="89" t="s">
        <v>2801</v>
      </c>
      <c r="G99" s="89" t="s">
        <v>3118</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3108</v>
      </c>
      <c r="B100" s="84" t="s">
        <v>3119</v>
      </c>
      <c r="C100" s="86" t="s">
        <v>3120</v>
      </c>
      <c r="D100" s="88" t="s">
        <v>3121</v>
      </c>
      <c r="E100" s="88" t="s">
        <v>3122</v>
      </c>
      <c r="F100" s="89" t="s">
        <v>2801</v>
      </c>
      <c r="G100" s="89" t="s">
        <v>2786</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3108</v>
      </c>
      <c r="B101" s="84" t="s">
        <v>3123</v>
      </c>
      <c r="C101" s="86" t="s">
        <v>3124</v>
      </c>
      <c r="D101" s="88" t="s">
        <v>3125</v>
      </c>
      <c r="E101" s="88" t="s">
        <v>3126</v>
      </c>
      <c r="F101" s="89" t="s">
        <v>2801</v>
      </c>
      <c r="G101" s="89" t="s">
        <v>3118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3108</v>
      </c>
      <c r="B102" s="84" t="s">
        <v>3127</v>
      </c>
      <c r="C102" s="86" t="s">
        <v>3128</v>
      </c>
      <c r="D102" s="88" t="s">
        <v>3129</v>
      </c>
      <c r="E102" s="88" t="s">
        <v>3130</v>
      </c>
      <c r="F102" s="89" t="s">
        <v>2801</v>
      </c>
      <c r="G102" s="89" t="s">
        <v>3118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3131</v>
      </c>
      <c r="B103" s="83">
        <v>12</v>
      </c>
      <c r="C103" s="85" t="s">
        <v>21</v>
      </c>
      <c r="D103" s="87" t="s">
        <v>3132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3131</v>
      </c>
      <c r="B104" s="84" t="s">
        <v>3133</v>
      </c>
      <c r="C104" s="86" t="s">
        <v>3134</v>
      </c>
      <c r="D104" s="88" t="s">
        <v>3135</v>
      </c>
      <c r="E104" s="88" t="s">
        <v>3136</v>
      </c>
      <c r="F104" s="89" t="s">
        <v>3015</v>
      </c>
      <c r="G104" s="89" t="s">
        <v>2786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3131</v>
      </c>
      <c r="B105" s="84" t="s">
        <v>3137</v>
      </c>
      <c r="C105" s="86" t="s">
        <v>3138</v>
      </c>
      <c r="D105" s="88" t="s">
        <v>3139</v>
      </c>
      <c r="E105" s="88" t="s">
        <v>3140</v>
      </c>
      <c r="F105" s="89" t="s">
        <v>3015</v>
      </c>
      <c r="G105" s="89" t="s">
        <v>2786</v>
      </c>
      <c r="H105" s="89">
        <v>2</v>
      </c>
      <c r="I105" s="91">
        <f>IF(COUNTIF(J105:AW105,"&lt;&gt;")=0,"",SUMPRODUCT(((Recommendations[ImplStatus]="Implemented")+(Recommendations[ImplStatus]="Compensated"))*ISNUMBER(MATCH(Recommendations[Id],J105:AW105,0)))/COUNTIF(J105:AW105,"&lt;&gt;"))</f>
        <v>0</v>
      </c>
      <c r="J105" s="93" t="s">
        <v>170</v>
      </c>
      <c r="K105" s="93" t="s">
        <v>175</v>
      </c>
      <c r="L105" s="93" t="s">
        <v>180</v>
      </c>
      <c r="M105" s="93" t="s">
        <v>190</v>
      </c>
      <c r="N105" s="93" t="s">
        <v>195</v>
      </c>
      <c r="O105" s="93" t="s">
        <v>200</v>
      </c>
      <c r="P105" s="93" t="s">
        <v>225</v>
      </c>
      <c r="Q105" s="93" t="s">
        <v>486</v>
      </c>
      <c r="R105" s="93" t="s">
        <v>491</v>
      </c>
      <c r="S105" s="93" t="s">
        <v>496</v>
      </c>
      <c r="T105" s="93" t="s">
        <v>531</v>
      </c>
      <c r="U105" s="93" t="s">
        <v>536</v>
      </c>
      <c r="V105" s="93" t="s">
        <v>541</v>
      </c>
      <c r="W105" s="93" t="s">
        <v>551</v>
      </c>
      <c r="X105" s="93" t="s">
        <v>556</v>
      </c>
      <c r="Y105" s="93" t="s">
        <v>561</v>
      </c>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3131</v>
      </c>
      <c r="B106" s="84" t="s">
        <v>3141</v>
      </c>
      <c r="C106" s="86" t="s">
        <v>3142</v>
      </c>
      <c r="D106" s="88" t="s">
        <v>3143</v>
      </c>
      <c r="E106" s="88" t="s">
        <v>3144</v>
      </c>
      <c r="F106" s="89" t="s">
        <v>3015</v>
      </c>
      <c r="G106" s="89" t="s">
        <v>2786</v>
      </c>
      <c r="H106" s="89">
        <v>2</v>
      </c>
      <c r="I106" s="91">
        <f>IF(COUNTIF(J106:AW106,"&lt;&gt;")=0,"",SUMPRODUCT(((Recommendations[ImplStatus]="Implemented")+(Recommendations[ImplStatus]="Compensated"))*ISNUMBER(MATCH(Recommendations[Id],J106:AW106,0)))/COUNTIF(J106:AW106,"&lt;&gt;"))</f>
        <v>0</v>
      </c>
      <c r="J106" s="93" t="s">
        <v>215</v>
      </c>
      <c r="K106" s="93" t="s">
        <v>235</v>
      </c>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3131</v>
      </c>
      <c r="B107" s="84" t="s">
        <v>3145</v>
      </c>
      <c r="C107" s="86" t="s">
        <v>3146</v>
      </c>
      <c r="D107" s="88" t="s">
        <v>3147</v>
      </c>
      <c r="E107" s="88" t="s">
        <v>3148</v>
      </c>
      <c r="F107" s="89" t="s">
        <v>2861</v>
      </c>
      <c r="G107" s="89" t="s">
        <v>2802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3131</v>
      </c>
      <c r="B108" s="84" t="s">
        <v>3149</v>
      </c>
      <c r="C108" s="86" t="s">
        <v>3150</v>
      </c>
      <c r="D108" s="88" t="s">
        <v>3151</v>
      </c>
      <c r="E108" s="88" t="s">
        <v>3152</v>
      </c>
      <c r="F108" s="89" t="s">
        <v>3015</v>
      </c>
      <c r="G108" s="89" t="s">
        <v>2786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3131</v>
      </c>
      <c r="B109" s="84" t="s">
        <v>3153</v>
      </c>
      <c r="C109" s="86" t="s">
        <v>3154</v>
      </c>
      <c r="D109" s="88" t="s">
        <v>3155</v>
      </c>
      <c r="E109" s="88" t="s">
        <v>3156</v>
      </c>
      <c r="F109" s="89" t="s">
        <v>3015</v>
      </c>
      <c r="G109" s="89" t="s">
        <v>2786</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3131</v>
      </c>
      <c r="B110" s="84" t="s">
        <v>3157</v>
      </c>
      <c r="C110" s="86" t="s">
        <v>3158</v>
      </c>
      <c r="D110" s="88" t="s">
        <v>3159</v>
      </c>
      <c r="E110" s="88" t="s">
        <v>3160</v>
      </c>
      <c r="F110" s="89" t="s">
        <v>2743</v>
      </c>
      <c r="G110" s="89" t="s">
        <v>2786</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3131</v>
      </c>
      <c r="B111" s="84" t="s">
        <v>3161</v>
      </c>
      <c r="C111" s="86" t="s">
        <v>3162</v>
      </c>
      <c r="D111" s="88" t="s">
        <v>3163</v>
      </c>
      <c r="E111" s="88" t="s">
        <v>3164</v>
      </c>
      <c r="F111" s="89" t="s">
        <v>2743</v>
      </c>
      <c r="G111" s="89" t="s">
        <v>2786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3165</v>
      </c>
      <c r="B112" s="83">
        <v>13</v>
      </c>
      <c r="C112" s="85" t="s">
        <v>21</v>
      </c>
      <c r="D112" s="87" t="s">
        <v>3166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3165</v>
      </c>
      <c r="B113" s="84" t="s">
        <v>3167</v>
      </c>
      <c r="C113" s="86" t="s">
        <v>3168</v>
      </c>
      <c r="D113" s="88" t="s">
        <v>3169</v>
      </c>
      <c r="E113" s="88" t="s">
        <v>3170</v>
      </c>
      <c r="F113" s="89" t="s">
        <v>3015</v>
      </c>
      <c r="G113" s="89" t="s">
        <v>2754</v>
      </c>
      <c r="H113" s="89">
        <v>2</v>
      </c>
      <c r="I113" s="91">
        <f>IF(COUNTIF(J113:AW113,"&lt;&gt;")=0,"",SUMPRODUCT(((Recommendations[ImplStatus]="Implemented")+(Recommendations[ImplStatus]="Compensated"))*ISNUMBER(MATCH(Recommendations[Id],J113:AW113,0)))/COUNTIF(J113:AW113,"&lt;&gt;"))</f>
        <v>0</v>
      </c>
      <c r="J113" s="93" t="s">
        <v>115</v>
      </c>
      <c r="K113" s="93" t="s">
        <v>129</v>
      </c>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3165</v>
      </c>
      <c r="B114" s="84" t="s">
        <v>3171</v>
      </c>
      <c r="C114" s="86" t="s">
        <v>3172</v>
      </c>
      <c r="D114" s="88" t="s">
        <v>3173</v>
      </c>
      <c r="E114" s="88" t="s">
        <v>3174</v>
      </c>
      <c r="F114" s="89" t="s">
        <v>2743</v>
      </c>
      <c r="G114" s="89" t="s">
        <v>2754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3165</v>
      </c>
      <c r="B115" s="84" t="s">
        <v>3175</v>
      </c>
      <c r="C115" s="86" t="s">
        <v>3176</v>
      </c>
      <c r="D115" s="88" t="s">
        <v>3177</v>
      </c>
      <c r="E115" s="88" t="s">
        <v>3178</v>
      </c>
      <c r="F115" s="89" t="s">
        <v>3015</v>
      </c>
      <c r="G115" s="89" t="s">
        <v>2754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3165</v>
      </c>
      <c r="B116" s="84" t="s">
        <v>3179</v>
      </c>
      <c r="C116" s="86" t="s">
        <v>3180</v>
      </c>
      <c r="D116" s="88" t="s">
        <v>3181</v>
      </c>
      <c r="E116" s="88" t="s">
        <v>3182</v>
      </c>
      <c r="F116" s="89" t="s">
        <v>3015</v>
      </c>
      <c r="G116" s="89" t="s">
        <v>2786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3165</v>
      </c>
      <c r="B117" s="84" t="s">
        <v>3183</v>
      </c>
      <c r="C117" s="86" t="s">
        <v>3184</v>
      </c>
      <c r="D117" s="88" t="s">
        <v>3185</v>
      </c>
      <c r="E117" s="88" t="s">
        <v>3186</v>
      </c>
      <c r="F117" s="89" t="s">
        <v>2743</v>
      </c>
      <c r="G117" s="89" t="s">
        <v>2786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3165</v>
      </c>
      <c r="B118" s="84" t="s">
        <v>3187</v>
      </c>
      <c r="C118" s="86" t="s">
        <v>3188</v>
      </c>
      <c r="D118" s="88" t="s">
        <v>3189</v>
      </c>
      <c r="E118" s="88" t="s">
        <v>3190</v>
      </c>
      <c r="F118" s="89" t="s">
        <v>3015</v>
      </c>
      <c r="G118" s="89" t="s">
        <v>2754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3165</v>
      </c>
      <c r="B119" s="84" t="s">
        <v>3191</v>
      </c>
      <c r="C119" s="86" t="s">
        <v>3192</v>
      </c>
      <c r="D119" s="88" t="s">
        <v>3193</v>
      </c>
      <c r="E119" s="88" t="s">
        <v>3194</v>
      </c>
      <c r="F119" s="89" t="s">
        <v>2743</v>
      </c>
      <c r="G119" s="89" t="s">
        <v>2786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3165</v>
      </c>
      <c r="B120" s="84" t="s">
        <v>3195</v>
      </c>
      <c r="C120" s="86" t="s">
        <v>3196</v>
      </c>
      <c r="D120" s="88" t="s">
        <v>3197</v>
      </c>
      <c r="E120" s="88" t="s">
        <v>3198</v>
      </c>
      <c r="F120" s="89" t="s">
        <v>3015</v>
      </c>
      <c r="G120" s="89" t="s">
        <v>2786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3165</v>
      </c>
      <c r="B121" s="84" t="s">
        <v>3199</v>
      </c>
      <c r="C121" s="86" t="s">
        <v>3200</v>
      </c>
      <c r="D121" s="88" t="s">
        <v>3201</v>
      </c>
      <c r="E121" s="88" t="s">
        <v>3202</v>
      </c>
      <c r="F121" s="89" t="s">
        <v>3015</v>
      </c>
      <c r="G121" s="89" t="s">
        <v>2786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3165</v>
      </c>
      <c r="B122" s="84" t="s">
        <v>3203</v>
      </c>
      <c r="C122" s="86" t="s">
        <v>3204</v>
      </c>
      <c r="D122" s="88" t="s">
        <v>3205</v>
      </c>
      <c r="E122" s="88" t="s">
        <v>3206</v>
      </c>
      <c r="F122" s="89" t="s">
        <v>3015</v>
      </c>
      <c r="G122" s="89" t="s">
        <v>2786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3165</v>
      </c>
      <c r="B123" s="84" t="s">
        <v>3207</v>
      </c>
      <c r="C123" s="86" t="s">
        <v>3208</v>
      </c>
      <c r="D123" s="88" t="s">
        <v>3209</v>
      </c>
      <c r="E123" s="88" t="s">
        <v>3210</v>
      </c>
      <c r="F123" s="89" t="s">
        <v>3015</v>
      </c>
      <c r="G123" s="89" t="s">
        <v>2754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3211</v>
      </c>
      <c r="B124" s="83">
        <v>14</v>
      </c>
      <c r="C124" s="85" t="s">
        <v>21</v>
      </c>
      <c r="D124" s="87" t="s">
        <v>3212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3211</v>
      </c>
      <c r="B125" s="84" t="s">
        <v>3213</v>
      </c>
      <c r="C125" s="86" t="s">
        <v>3214</v>
      </c>
      <c r="D125" s="88" t="s">
        <v>3215</v>
      </c>
      <c r="E125" s="88" t="s">
        <v>3216</v>
      </c>
      <c r="F125" s="89" t="s">
        <v>2861</v>
      </c>
      <c r="G125" s="89" t="s">
        <v>2802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3211</v>
      </c>
      <c r="B126" s="84" t="s">
        <v>3217</v>
      </c>
      <c r="C126" s="86" t="s">
        <v>3218</v>
      </c>
      <c r="D126" s="88" t="s">
        <v>3219</v>
      </c>
      <c r="E126" s="88" t="s">
        <v>3220</v>
      </c>
      <c r="F126" s="89" t="s">
        <v>2886</v>
      </c>
      <c r="G126" s="89" t="s">
        <v>2786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3211</v>
      </c>
      <c r="B127" s="84" t="s">
        <v>3221</v>
      </c>
      <c r="C127" s="86" t="s">
        <v>3222</v>
      </c>
      <c r="D127" s="88" t="s">
        <v>3223</v>
      </c>
      <c r="E127" s="88" t="s">
        <v>3224</v>
      </c>
      <c r="F127" s="89" t="s">
        <v>2886</v>
      </c>
      <c r="G127" s="89" t="s">
        <v>2786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3211</v>
      </c>
      <c r="B128" s="84" t="s">
        <v>3225</v>
      </c>
      <c r="C128" s="86" t="s">
        <v>3226</v>
      </c>
      <c r="D128" s="88" t="s">
        <v>3227</v>
      </c>
      <c r="E128" s="88" t="s">
        <v>3228</v>
      </c>
      <c r="F128" s="89" t="s">
        <v>2886</v>
      </c>
      <c r="G128" s="89" t="s">
        <v>2786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3211</v>
      </c>
      <c r="B129" s="84" t="s">
        <v>3229</v>
      </c>
      <c r="C129" s="86" t="s">
        <v>3230</v>
      </c>
      <c r="D129" s="88" t="s">
        <v>3231</v>
      </c>
      <c r="E129" s="88" t="s">
        <v>3232</v>
      </c>
      <c r="F129" s="89" t="s">
        <v>2886</v>
      </c>
      <c r="G129" s="89" t="s">
        <v>2786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3211</v>
      </c>
      <c r="B130" s="84" t="s">
        <v>3233</v>
      </c>
      <c r="C130" s="86" t="s">
        <v>3234</v>
      </c>
      <c r="D130" s="88" t="s">
        <v>3235</v>
      </c>
      <c r="E130" s="88" t="s">
        <v>3236</v>
      </c>
      <c r="F130" s="89" t="s">
        <v>2886</v>
      </c>
      <c r="G130" s="89" t="s">
        <v>2786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3211</v>
      </c>
      <c r="B131" s="84" t="s">
        <v>3237</v>
      </c>
      <c r="C131" s="86" t="s">
        <v>3238</v>
      </c>
      <c r="D131" s="88" t="s">
        <v>3239</v>
      </c>
      <c r="E131" s="88" t="s">
        <v>3240</v>
      </c>
      <c r="F131" s="89" t="s">
        <v>2886</v>
      </c>
      <c r="G131" s="89" t="s">
        <v>2786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3211</v>
      </c>
      <c r="B132" s="84" t="s">
        <v>3241</v>
      </c>
      <c r="C132" s="86" t="s">
        <v>3242</v>
      </c>
      <c r="D132" s="88" t="s">
        <v>3243</v>
      </c>
      <c r="E132" s="88" t="s">
        <v>3244</v>
      </c>
      <c r="F132" s="89" t="s">
        <v>2886</v>
      </c>
      <c r="G132" s="89" t="s">
        <v>2786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3211</v>
      </c>
      <c r="B133" s="84" t="s">
        <v>3245</v>
      </c>
      <c r="C133" s="86" t="s">
        <v>3246</v>
      </c>
      <c r="D133" s="88" t="s">
        <v>3247</v>
      </c>
      <c r="E133" s="88" t="s">
        <v>3248</v>
      </c>
      <c r="F133" s="89" t="s">
        <v>2886</v>
      </c>
      <c r="G133" s="89" t="s">
        <v>2786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3249</v>
      </c>
      <c r="B134" s="83">
        <v>15</v>
      </c>
      <c r="C134" s="85" t="s">
        <v>21</v>
      </c>
      <c r="D134" s="87" t="s">
        <v>3250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3249</v>
      </c>
      <c r="B135" s="84" t="s">
        <v>3251</v>
      </c>
      <c r="C135" s="86" t="s">
        <v>3252</v>
      </c>
      <c r="D135" s="88" t="s">
        <v>3253</v>
      </c>
      <c r="E135" s="88" t="s">
        <v>3254</v>
      </c>
      <c r="F135" s="89" t="s">
        <v>2886</v>
      </c>
      <c r="G135" s="89" t="s">
        <v>2744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3249</v>
      </c>
      <c r="B136" s="84" t="s">
        <v>3255</v>
      </c>
      <c r="C136" s="86" t="s">
        <v>3256</v>
      </c>
      <c r="D136" s="88" t="s">
        <v>3257</v>
      </c>
      <c r="E136" s="88" t="s">
        <v>3258</v>
      </c>
      <c r="F136" s="89" t="s">
        <v>2861</v>
      </c>
      <c r="G136" s="89" t="s">
        <v>2802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3249</v>
      </c>
      <c r="B137" s="84" t="s">
        <v>3259</v>
      </c>
      <c r="C137" s="86" t="s">
        <v>3260</v>
      </c>
      <c r="D137" s="88" t="s">
        <v>3261</v>
      </c>
      <c r="E137" s="88" t="s">
        <v>3262</v>
      </c>
      <c r="F137" s="89" t="s">
        <v>2886</v>
      </c>
      <c r="G137" s="89" t="s">
        <v>2802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3249</v>
      </c>
      <c r="B138" s="84" t="s">
        <v>3263</v>
      </c>
      <c r="C138" s="86" t="s">
        <v>3264</v>
      </c>
      <c r="D138" s="88" t="s">
        <v>3265</v>
      </c>
      <c r="E138" s="88" t="s">
        <v>3266</v>
      </c>
      <c r="F138" s="89" t="s">
        <v>2861</v>
      </c>
      <c r="G138" s="89" t="s">
        <v>2802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3249</v>
      </c>
      <c r="B139" s="84" t="s">
        <v>3267</v>
      </c>
      <c r="C139" s="86" t="s">
        <v>3268</v>
      </c>
      <c r="D139" s="88" t="s">
        <v>3269</v>
      </c>
      <c r="E139" s="88" t="s">
        <v>3270</v>
      </c>
      <c r="F139" s="89" t="s">
        <v>2886</v>
      </c>
      <c r="G139" s="89" t="s">
        <v>2802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3249</v>
      </c>
      <c r="B140" s="84" t="s">
        <v>3271</v>
      </c>
      <c r="C140" s="86" t="s">
        <v>3272</v>
      </c>
      <c r="D140" s="88" t="s">
        <v>3273</v>
      </c>
      <c r="E140" s="88" t="s">
        <v>3274</v>
      </c>
      <c r="F140" s="89" t="s">
        <v>2801</v>
      </c>
      <c r="G140" s="89" t="s">
        <v>2802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3249</v>
      </c>
      <c r="B141" s="84" t="s">
        <v>3275</v>
      </c>
      <c r="C141" s="86" t="s">
        <v>3276</v>
      </c>
      <c r="D141" s="88" t="s">
        <v>3277</v>
      </c>
      <c r="E141" s="88" t="s">
        <v>3278</v>
      </c>
      <c r="F141" s="89" t="s">
        <v>2801</v>
      </c>
      <c r="G141" s="89" t="s">
        <v>2786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3279</v>
      </c>
      <c r="B142" s="83">
        <v>16</v>
      </c>
      <c r="C142" s="85" t="s">
        <v>21</v>
      </c>
      <c r="D142" s="87" t="s">
        <v>3280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3279</v>
      </c>
      <c r="B143" s="84" t="s">
        <v>3281</v>
      </c>
      <c r="C143" s="86" t="s">
        <v>3282</v>
      </c>
      <c r="D143" s="88" t="s">
        <v>3283</v>
      </c>
      <c r="E143" s="88" t="s">
        <v>3284</v>
      </c>
      <c r="F143" s="89" t="s">
        <v>2861</v>
      </c>
      <c r="G143" s="89" t="s">
        <v>2802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3279</v>
      </c>
      <c r="B144" s="84" t="s">
        <v>3285</v>
      </c>
      <c r="C144" s="86" t="s">
        <v>3286</v>
      </c>
      <c r="D144" s="88" t="s">
        <v>3287</v>
      </c>
      <c r="E144" s="88" t="s">
        <v>3288</v>
      </c>
      <c r="F144" s="89" t="s">
        <v>2861</v>
      </c>
      <c r="G144" s="89" t="s">
        <v>2802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3279</v>
      </c>
      <c r="B145" s="84" t="s">
        <v>3289</v>
      </c>
      <c r="C145" s="86" t="s">
        <v>3290</v>
      </c>
      <c r="D145" s="88" t="s">
        <v>3291</v>
      </c>
      <c r="E145" s="88" t="s">
        <v>3292</v>
      </c>
      <c r="F145" s="89" t="s">
        <v>2769</v>
      </c>
      <c r="G145" s="89" t="s">
        <v>2754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3279</v>
      </c>
      <c r="B146" s="84" t="s">
        <v>3293</v>
      </c>
      <c r="C146" s="86" t="s">
        <v>3294</v>
      </c>
      <c r="D146" s="88" t="s">
        <v>3295</v>
      </c>
      <c r="E146" s="88" t="s">
        <v>3296</v>
      </c>
      <c r="F146" s="89" t="s">
        <v>2769</v>
      </c>
      <c r="G146" s="89" t="s">
        <v>2744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3279</v>
      </c>
      <c r="B147" s="84" t="s">
        <v>3297</v>
      </c>
      <c r="C147" s="86" t="s">
        <v>3298</v>
      </c>
      <c r="D147" s="88" t="s">
        <v>3299</v>
      </c>
      <c r="E147" s="88" t="s">
        <v>3300</v>
      </c>
      <c r="F147" s="89" t="s">
        <v>2769</v>
      </c>
      <c r="G147" s="89" t="s">
        <v>2786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3279</v>
      </c>
      <c r="B148" s="84" t="s">
        <v>3301</v>
      </c>
      <c r="C148" s="86" t="s">
        <v>3302</v>
      </c>
      <c r="D148" s="88" t="s">
        <v>3303</v>
      </c>
      <c r="E148" s="88" t="s">
        <v>3304</v>
      </c>
      <c r="F148" s="89" t="s">
        <v>2861</v>
      </c>
      <c r="G148" s="89" t="s">
        <v>2802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3279</v>
      </c>
      <c r="B149" s="84" t="s">
        <v>3305</v>
      </c>
      <c r="C149" s="86" t="s">
        <v>3306</v>
      </c>
      <c r="D149" s="88" t="s">
        <v>3307</v>
      </c>
      <c r="E149" s="88" t="s">
        <v>3308</v>
      </c>
      <c r="F149" s="89" t="s">
        <v>2769</v>
      </c>
      <c r="G149" s="89" t="s">
        <v>2786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3279</v>
      </c>
      <c r="B150" s="84" t="s">
        <v>3309</v>
      </c>
      <c r="C150" s="86" t="s">
        <v>3310</v>
      </c>
      <c r="D150" s="88" t="s">
        <v>3311</v>
      </c>
      <c r="E150" s="88" t="s">
        <v>3312</v>
      </c>
      <c r="F150" s="89" t="s">
        <v>3015</v>
      </c>
      <c r="G150" s="89" t="s">
        <v>2786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3279</v>
      </c>
      <c r="B151" s="84" t="s">
        <v>3313</v>
      </c>
      <c r="C151" s="86" t="s">
        <v>3314</v>
      </c>
      <c r="D151" s="88" t="s">
        <v>3315</v>
      </c>
      <c r="E151" s="88" t="s">
        <v>3316</v>
      </c>
      <c r="F151" s="89" t="s">
        <v>2886</v>
      </c>
      <c r="G151" s="89" t="s">
        <v>2786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3279</v>
      </c>
      <c r="B152" s="84" t="s">
        <v>3317</v>
      </c>
      <c r="C152" s="86" t="s">
        <v>3318</v>
      </c>
      <c r="D152" s="88" t="s">
        <v>3319</v>
      </c>
      <c r="E152" s="88" t="s">
        <v>3320</v>
      </c>
      <c r="F152" s="89" t="s">
        <v>2769</v>
      </c>
      <c r="G152" s="89" t="s">
        <v>2786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3279</v>
      </c>
      <c r="B153" s="84" t="s">
        <v>3321</v>
      </c>
      <c r="C153" s="86" t="s">
        <v>3322</v>
      </c>
      <c r="D153" s="88" t="s">
        <v>3323</v>
      </c>
      <c r="E153" s="88" t="s">
        <v>3324</v>
      </c>
      <c r="F153" s="89" t="s">
        <v>2769</v>
      </c>
      <c r="G153" s="89" t="s">
        <v>2786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3279</v>
      </c>
      <c r="B154" s="84" t="s">
        <v>3325</v>
      </c>
      <c r="C154" s="86" t="s">
        <v>3326</v>
      </c>
      <c r="D154" s="88" t="s">
        <v>3327</v>
      </c>
      <c r="E154" s="88" t="s">
        <v>3328</v>
      </c>
      <c r="F154" s="89" t="s">
        <v>2769</v>
      </c>
      <c r="G154" s="89" t="s">
        <v>2786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3279</v>
      </c>
      <c r="B155" s="84" t="s">
        <v>3329</v>
      </c>
      <c r="C155" s="86" t="s">
        <v>3330</v>
      </c>
      <c r="D155" s="88" t="s">
        <v>3331</v>
      </c>
      <c r="E155" s="88" t="s">
        <v>3332</v>
      </c>
      <c r="F155" s="89" t="s">
        <v>2769</v>
      </c>
      <c r="G155" s="89" t="s">
        <v>2754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3279</v>
      </c>
      <c r="B156" s="84" t="s">
        <v>3333</v>
      </c>
      <c r="C156" s="86" t="s">
        <v>3334</v>
      </c>
      <c r="D156" s="88" t="s">
        <v>3335</v>
      </c>
      <c r="E156" s="88" t="s">
        <v>3336</v>
      </c>
      <c r="F156" s="89" t="s">
        <v>2769</v>
      </c>
      <c r="G156" s="89" t="s">
        <v>2786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3337</v>
      </c>
      <c r="B157" s="83">
        <v>17</v>
      </c>
      <c r="C157" s="85" t="s">
        <v>21</v>
      </c>
      <c r="D157" s="87" t="s">
        <v>3338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3337</v>
      </c>
      <c r="B158" s="84" t="s">
        <v>3339</v>
      </c>
      <c r="C158" s="86" t="s">
        <v>3340</v>
      </c>
      <c r="D158" s="88" t="s">
        <v>3341</v>
      </c>
      <c r="E158" s="88" t="s">
        <v>3342</v>
      </c>
      <c r="F158" s="89" t="s">
        <v>2886</v>
      </c>
      <c r="G158" s="89" t="s">
        <v>2749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3337</v>
      </c>
      <c r="B159" s="84" t="s">
        <v>3343</v>
      </c>
      <c r="C159" s="86" t="s">
        <v>3344</v>
      </c>
      <c r="D159" s="88" t="s">
        <v>3345</v>
      </c>
      <c r="E159" s="88" t="s">
        <v>3346</v>
      </c>
      <c r="F159" s="89" t="s">
        <v>2861</v>
      </c>
      <c r="G159" s="89" t="s">
        <v>2802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3337</v>
      </c>
      <c r="B160" s="84" t="s">
        <v>3347</v>
      </c>
      <c r="C160" s="86" t="s">
        <v>3348</v>
      </c>
      <c r="D160" s="88" t="s">
        <v>3349</v>
      </c>
      <c r="E160" s="88" t="s">
        <v>3350</v>
      </c>
      <c r="F160" s="89" t="s">
        <v>2861</v>
      </c>
      <c r="G160" s="89" t="s">
        <v>2802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3337</v>
      </c>
      <c r="B161" s="84" t="s">
        <v>3351</v>
      </c>
      <c r="C161" s="86" t="s">
        <v>3352</v>
      </c>
      <c r="D161" s="88" t="s">
        <v>3353</v>
      </c>
      <c r="E161" s="88" t="s">
        <v>3354</v>
      </c>
      <c r="F161" s="89" t="s">
        <v>2861</v>
      </c>
      <c r="G161" s="89" t="s">
        <v>2802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3337</v>
      </c>
      <c r="B162" s="84" t="s">
        <v>3355</v>
      </c>
      <c r="C162" s="86" t="s">
        <v>3356</v>
      </c>
      <c r="D162" s="88" t="s">
        <v>3357</v>
      </c>
      <c r="E162" s="88" t="s">
        <v>3358</v>
      </c>
      <c r="F162" s="89" t="s">
        <v>2886</v>
      </c>
      <c r="G162" s="89" t="s">
        <v>2749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3337</v>
      </c>
      <c r="B163" s="84" t="s">
        <v>3359</v>
      </c>
      <c r="C163" s="86" t="s">
        <v>3360</v>
      </c>
      <c r="D163" s="88" t="s">
        <v>3361</v>
      </c>
      <c r="E163" s="88" t="s">
        <v>3362</v>
      </c>
      <c r="F163" s="89" t="s">
        <v>2886</v>
      </c>
      <c r="G163" s="89" t="s">
        <v>2749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3337</v>
      </c>
      <c r="B164" s="84" t="s">
        <v>3363</v>
      </c>
      <c r="C164" s="86" t="s">
        <v>3364</v>
      </c>
      <c r="D164" s="88" t="s">
        <v>3365</v>
      </c>
      <c r="E164" s="88" t="s">
        <v>3366</v>
      </c>
      <c r="F164" s="89" t="s">
        <v>2886</v>
      </c>
      <c r="G164" s="89" t="s">
        <v>3118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3337</v>
      </c>
      <c r="B165" s="84" t="s">
        <v>3367</v>
      </c>
      <c r="C165" s="86" t="s">
        <v>3368</v>
      </c>
      <c r="D165" s="88" t="s">
        <v>3369</v>
      </c>
      <c r="E165" s="88" t="s">
        <v>3370</v>
      </c>
      <c r="F165" s="89" t="s">
        <v>2886</v>
      </c>
      <c r="G165" s="89" t="s">
        <v>3118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3337</v>
      </c>
      <c r="B166" s="84" t="s">
        <v>3371</v>
      </c>
      <c r="C166" s="86" t="s">
        <v>3372</v>
      </c>
      <c r="D166" s="88" t="s">
        <v>3373</v>
      </c>
      <c r="E166" s="88" t="s">
        <v>3374</v>
      </c>
      <c r="F166" s="89" t="s">
        <v>2861</v>
      </c>
      <c r="G166" s="89" t="s">
        <v>3118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3375</v>
      </c>
      <c r="B167" s="83">
        <v>18</v>
      </c>
      <c r="C167" s="85" t="s">
        <v>21</v>
      </c>
      <c r="D167" s="87" t="s">
        <v>3376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3375</v>
      </c>
      <c r="B168" s="84" t="s">
        <v>3377</v>
      </c>
      <c r="C168" s="86" t="s">
        <v>3378</v>
      </c>
      <c r="D168" s="88" t="s">
        <v>3379</v>
      </c>
      <c r="E168" s="88" t="s">
        <v>3380</v>
      </c>
      <c r="F168" s="89" t="s">
        <v>2861</v>
      </c>
      <c r="G168" s="89" t="s">
        <v>2802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3375</v>
      </c>
      <c r="B169" s="84" t="s">
        <v>3381</v>
      </c>
      <c r="C169" s="86" t="s">
        <v>3382</v>
      </c>
      <c r="D169" s="88" t="s">
        <v>3383</v>
      </c>
      <c r="E169" s="88" t="s">
        <v>3384</v>
      </c>
      <c r="F169" s="89" t="s">
        <v>3015</v>
      </c>
      <c r="G169" s="89" t="s">
        <v>2754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3375</v>
      </c>
      <c r="B170" s="84" t="s">
        <v>3385</v>
      </c>
      <c r="C170" s="86" t="s">
        <v>3386</v>
      </c>
      <c r="D170" s="88" t="s">
        <v>3387</v>
      </c>
      <c r="E170" s="88" t="s">
        <v>3388</v>
      </c>
      <c r="F170" s="89" t="s">
        <v>3015</v>
      </c>
      <c r="G170" s="89" t="s">
        <v>2786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3375</v>
      </c>
      <c r="B171" s="84" t="s">
        <v>3389</v>
      </c>
      <c r="C171" s="86" t="s">
        <v>3390</v>
      </c>
      <c r="D171" s="88" t="s">
        <v>3391</v>
      </c>
      <c r="E171" s="88" t="s">
        <v>3392</v>
      </c>
      <c r="F171" s="89" t="s">
        <v>3015</v>
      </c>
      <c r="G171" s="89" t="s">
        <v>2786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3375</v>
      </c>
      <c r="B172" s="94" t="s">
        <v>3393</v>
      </c>
      <c r="C172" s="95" t="s">
        <v>3394</v>
      </c>
      <c r="D172" s="96" t="s">
        <v>3395</v>
      </c>
      <c r="E172" s="96" t="s">
        <v>3396</v>
      </c>
      <c r="F172" s="97" t="s">
        <v>3015</v>
      </c>
      <c r="G172" s="97" t="s">
        <v>2754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2437</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IFERROR(INDEX('Recommendations'!$H$2:$H$492, MATCH(J2,'Recommendations'!$A$2:$A$492,0))="Implemented", FALSE))</xm:f>
            <x14:dxf>
              <font>
                <color rgb="FF000000"/>
              </font>
              <fill>
                <patternFill>
                  <bgColor rgb="FF3C7D22"/>
                </patternFill>
              </fill>
            </x14:dxf>
          </x14:cfRule>
          <x14:cfRule type="expression" priority="2" id="{00000000-000E-0000-0400-000002000000}">
            <xm:f>AND(J2&lt;&gt;"", IFERROR(INDEX('Recommendations'!$H$2:$H$492, MATCH(J2,'Recommendations'!$A$2:$A$492,0))="Compensated", FALSE))</xm:f>
            <x14:dxf>
              <font>
                <color rgb="FF000000"/>
              </font>
              <fill>
                <patternFill>
                  <bgColor rgb="FFC6E0B4"/>
                </patternFill>
              </fill>
            </x14:dxf>
          </x14:cfRule>
          <x14:cfRule type="expression" priority="3" id="{00000000-000E-0000-0400-000003000000}">
            <xm:f>AND(J2&lt;&gt;"", IFERROR(INDEX('Recommendations'!$H$2:$H$492, MATCH(J2,'Recommendations'!$A$2:$A$492,0))="Testing", FALSE))</xm:f>
            <x14:dxf>
              <font>
                <color rgb="FF000000"/>
              </font>
              <fill>
                <patternFill>
                  <bgColor rgb="FFFFC000"/>
                </patternFill>
              </fill>
            </x14:dxf>
          </x14:cfRule>
          <x14:cfRule type="expression" priority="4" id="{00000000-000E-0000-0400-000004000000}">
            <xm:f>AND(J2&lt;&gt;"", IFERROR(INDEX('Recommendations'!$H$2:$H$492, MATCH(J2,'Recommendations'!$A$2:$A$492,0))="Failed", FALSE))</xm:f>
            <x14:dxf>
              <font>
                <color rgb="FF000000"/>
              </font>
              <fill>
                <patternFill>
                  <bgColor rgb="FFD82891"/>
                </patternFill>
              </fill>
            </x14:dxf>
          </x14:cfRule>
          <x14:cfRule type="expression" priority="5" id="{00000000-000E-0000-0400-000005000000}">
            <xm:f>AND(J2&lt;&gt;"", IFERROR(INDEX('Recommendations'!$H$2:$H$492, MATCH(J2,'Recommendations'!$A$2:$A$492,0))="Risk Accepted", FALSE))</xm:f>
            <x14:dxf>
              <font>
                <color rgb="FF000000"/>
              </font>
              <fill>
                <patternFill>
                  <bgColor rgb="FFD9D9D9"/>
                </patternFill>
              </fill>
            </x14:dxf>
          </x14:cfRule>
          <x14:cfRule type="expression" priority="6" id="{00000000-000E-0000-0400-000006000000}">
            <xm:f>AND(J2&lt;&gt;"", IFERROR(INDEX('Recommendations'!$H$2:$H$492, MATCH(J2,'Recommendations'!$A$2:$A$492,0))="N/A",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3397</v>
      </c>
      <c r="C1" s="124" t="s">
        <v>10</v>
      </c>
      <c r="D1" s="124" t="s">
        <v>2602</v>
      </c>
      <c r="E1" s="124" t="s">
        <v>3398</v>
      </c>
      <c r="F1" s="124" t="s">
        <v>3399</v>
      </c>
      <c r="G1" s="124" t="s">
        <v>2696</v>
      </c>
      <c r="H1" s="124" t="s">
        <v>2697</v>
      </c>
      <c r="I1" s="124" t="s">
        <v>2698</v>
      </c>
      <c r="J1" s="124" t="s">
        <v>2699</v>
      </c>
      <c r="K1" s="124" t="s">
        <v>2700</v>
      </c>
      <c r="L1" s="124" t="s">
        <v>2701</v>
      </c>
      <c r="M1" s="124" t="s">
        <v>2702</v>
      </c>
      <c r="N1" s="124" t="s">
        <v>2703</v>
      </c>
      <c r="O1" s="124" t="s">
        <v>2704</v>
      </c>
      <c r="P1" s="124" t="s">
        <v>2705</v>
      </c>
      <c r="Q1" s="124" t="s">
        <v>2706</v>
      </c>
      <c r="R1" s="124" t="s">
        <v>2707</v>
      </c>
      <c r="S1" s="124" t="s">
        <v>2708</v>
      </c>
      <c r="T1" s="124" t="s">
        <v>2709</v>
      </c>
      <c r="U1" s="124" t="s">
        <v>2710</v>
      </c>
      <c r="V1" s="124" t="s">
        <v>2711</v>
      </c>
      <c r="W1" s="124" t="s">
        <v>2712</v>
      </c>
      <c r="X1" s="124" t="s">
        <v>2713</v>
      </c>
      <c r="Y1" s="124" t="s">
        <v>2714</v>
      </c>
      <c r="Z1" s="124" t="s">
        <v>2715</v>
      </c>
      <c r="AA1" s="124" t="s">
        <v>2716</v>
      </c>
      <c r="AB1" s="124" t="s">
        <v>2717</v>
      </c>
      <c r="AC1" s="124" t="s">
        <v>2718</v>
      </c>
      <c r="AD1" s="124" t="s">
        <v>2719</v>
      </c>
      <c r="AE1" s="124" t="s">
        <v>2720</v>
      </c>
      <c r="AF1" s="124" t="s">
        <v>2721</v>
      </c>
      <c r="AG1" s="124" t="s">
        <v>2722</v>
      </c>
      <c r="AH1" s="124" t="s">
        <v>2723</v>
      </c>
      <c r="AI1" s="124" t="s">
        <v>2724</v>
      </c>
      <c r="AJ1" s="124" t="s">
        <v>2725</v>
      </c>
      <c r="AK1" s="124" t="s">
        <v>2726</v>
      </c>
      <c r="AL1" s="124" t="s">
        <v>2727</v>
      </c>
      <c r="AM1" s="124" t="s">
        <v>2728</v>
      </c>
      <c r="AN1" s="124" t="s">
        <v>2729</v>
      </c>
      <c r="AO1" s="124" t="s">
        <v>2730</v>
      </c>
      <c r="AP1" s="124" t="s">
        <v>2731</v>
      </c>
      <c r="AQ1" s="124" t="s">
        <v>2732</v>
      </c>
      <c r="AR1" s="124" t="s">
        <v>2733</v>
      </c>
      <c r="AS1" s="124" t="s">
        <v>2734</v>
      </c>
      <c r="AT1" s="124" t="s">
        <v>2735</v>
      </c>
      <c r="AU1" s="125" t="s">
        <v>2736</v>
      </c>
    </row>
    <row r="2" spans="1:47" ht="60" customHeight="1" x14ac:dyDescent="0.35">
      <c r="A2" s="119" t="s">
        <v>3400</v>
      </c>
      <c r="B2" s="109" t="s">
        <v>3401</v>
      </c>
      <c r="C2" s="110" t="s">
        <v>3402</v>
      </c>
      <c r="D2" s="110" t="s">
        <v>3403</v>
      </c>
      <c r="E2" s="110" t="s">
        <v>3404</v>
      </c>
      <c r="F2" s="111" t="s">
        <v>3405</v>
      </c>
      <c r="G2" s="112">
        <f>IF(COUNTIF(H2:AU2,"&lt;&gt;")=0,"",SUMPRODUCT(((Recommendations[ImplStatus]="Implemented")+(Recommendations[ImplStatus]="Compensated"))*ISNUMBER(MATCH(Recommendations[Id],H2:AU2,0)))/COUNTIF(H2:AU2,"&lt;&gt;"))</f>
        <v>0</v>
      </c>
      <c r="H2" s="113" t="s">
        <v>25</v>
      </c>
      <c r="I2" s="113" t="s">
        <v>120</v>
      </c>
      <c r="J2" s="113" t="s">
        <v>159</v>
      </c>
      <c r="K2" s="113" t="s">
        <v>326</v>
      </c>
      <c r="L2" s="113" t="s">
        <v>331</v>
      </c>
      <c r="M2" s="113" t="s">
        <v>822</v>
      </c>
      <c r="N2" s="113" t="s">
        <v>1119</v>
      </c>
      <c r="O2" s="113" t="s">
        <v>1124</v>
      </c>
      <c r="P2" s="113" t="s">
        <v>1193</v>
      </c>
      <c r="Q2" s="113" t="s">
        <v>1338</v>
      </c>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3406</v>
      </c>
      <c r="B3" s="109" t="s">
        <v>3407</v>
      </c>
      <c r="C3" s="110" t="s">
        <v>3408</v>
      </c>
      <c r="D3" s="110" t="s">
        <v>3409</v>
      </c>
      <c r="E3" s="110" t="s">
        <v>3410</v>
      </c>
      <c r="F3" s="111" t="s">
        <v>3411</v>
      </c>
      <c r="G3" s="112">
        <f>IF(COUNTIF(H3:AU3,"&lt;&gt;")=0,"",SUMPRODUCT(((Recommendations[ImplStatus]="Implemented")+(Recommendations[ImplStatus]="Compensated"))*ISNUMBER(MATCH(Recommendations[Id],H3:AU3,0)))/COUNTIF(H3:AU3,"&lt;&gt;"))</f>
        <v>0</v>
      </c>
      <c r="H3" s="113" t="s">
        <v>46</v>
      </c>
      <c r="I3" s="113" t="s">
        <v>441</v>
      </c>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3412</v>
      </c>
      <c r="B4" s="109" t="s">
        <v>3413</v>
      </c>
      <c r="C4" s="110" t="s">
        <v>3414</v>
      </c>
      <c r="D4" s="110" t="s">
        <v>3415</v>
      </c>
      <c r="E4" s="110" t="s">
        <v>3416</v>
      </c>
      <c r="F4" s="111" t="s">
        <v>3417</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3418</v>
      </c>
      <c r="B5" s="109" t="s">
        <v>3419</v>
      </c>
      <c r="C5" s="110" t="s">
        <v>3420</v>
      </c>
      <c r="D5" s="110" t="s">
        <v>3421</v>
      </c>
      <c r="E5" s="110" t="s">
        <v>3422</v>
      </c>
      <c r="F5" s="111" t="s">
        <v>3423</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3424</v>
      </c>
      <c r="B6" s="109" t="s">
        <v>3425</v>
      </c>
      <c r="C6" s="110" t="s">
        <v>3426</v>
      </c>
      <c r="D6" s="110" t="s">
        <v>3427</v>
      </c>
      <c r="E6" s="110" t="s">
        <v>21</v>
      </c>
      <c r="F6" s="111" t="s">
        <v>3428</v>
      </c>
      <c r="G6" s="112">
        <f>IF(COUNTIF(H6:AU6,"&lt;&gt;")=0,"",SUMPRODUCT(((Recommendations[ImplStatus]="Implemented")+(Recommendations[ImplStatus]="Compensated"))*ISNUMBER(MATCH(Recommendations[Id],H6:AU6,0)))/COUNTIF(H6:AU6,"&lt;&gt;"))</f>
        <v>0</v>
      </c>
      <c r="H6" s="113" t="s">
        <v>511</v>
      </c>
      <c r="I6" s="113" t="s">
        <v>751</v>
      </c>
      <c r="J6" s="113" t="s">
        <v>756</v>
      </c>
      <c r="K6" s="113" t="s">
        <v>806</v>
      </c>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3429</v>
      </c>
      <c r="B7" s="109" t="s">
        <v>11</v>
      </c>
      <c r="C7" s="110" t="s">
        <v>3430</v>
      </c>
      <c r="D7" s="110" t="s">
        <v>3431</v>
      </c>
      <c r="E7" s="110" t="s">
        <v>21</v>
      </c>
      <c r="F7" s="111" t="s">
        <v>3432</v>
      </c>
      <c r="G7" s="112">
        <f>IF(COUNTIF(H7:AU7,"&lt;&gt;")=0,"",SUMPRODUCT(((Recommendations[ImplStatus]="Implemented")+(Recommendations[ImplStatus]="Compensated"))*ISNUMBER(MATCH(Recommendations[Id],H7:AU7,0)))/COUNTIF(H7:AU7,"&lt;&gt;"))</f>
        <v>0</v>
      </c>
      <c r="H7" s="113" t="s">
        <v>36</v>
      </c>
      <c r="I7" s="113" t="s">
        <v>115</v>
      </c>
      <c r="J7" s="113" t="s">
        <v>124</v>
      </c>
      <c r="K7" s="113" t="s">
        <v>129</v>
      </c>
      <c r="L7" s="113" t="s">
        <v>321</v>
      </c>
      <c r="M7" s="113" t="s">
        <v>411</v>
      </c>
      <c r="N7" s="113" t="s">
        <v>471</v>
      </c>
      <c r="O7" s="113" t="s">
        <v>591</v>
      </c>
      <c r="P7" s="113" t="s">
        <v>596</v>
      </c>
      <c r="Q7" s="113" t="s">
        <v>611</v>
      </c>
      <c r="R7" s="113" t="s">
        <v>791</v>
      </c>
      <c r="S7" s="113" t="s">
        <v>816</v>
      </c>
      <c r="T7" s="113" t="s">
        <v>842</v>
      </c>
      <c r="U7" s="113" t="s">
        <v>847</v>
      </c>
      <c r="V7" s="113" t="s">
        <v>852</v>
      </c>
      <c r="W7" s="113" t="s">
        <v>862</v>
      </c>
      <c r="X7" s="113" t="s">
        <v>867</v>
      </c>
      <c r="Y7" s="113" t="s">
        <v>872</v>
      </c>
      <c r="Z7" s="113" t="s">
        <v>877</v>
      </c>
      <c r="AA7" s="113" t="s">
        <v>882</v>
      </c>
      <c r="AB7" s="113" t="s">
        <v>887</v>
      </c>
      <c r="AC7" s="113" t="s">
        <v>910</v>
      </c>
      <c r="AD7" s="113" t="s">
        <v>1000</v>
      </c>
      <c r="AE7" s="113" t="s">
        <v>1005</v>
      </c>
      <c r="AF7" s="113" t="s">
        <v>1009</v>
      </c>
      <c r="AG7" s="113" t="s">
        <v>1014</v>
      </c>
      <c r="AH7" s="113" t="s">
        <v>1019</v>
      </c>
      <c r="AI7" s="113" t="s">
        <v>1029</v>
      </c>
      <c r="AJ7" s="113" t="s">
        <v>1042</v>
      </c>
      <c r="AK7" s="113" t="s">
        <v>1052</v>
      </c>
      <c r="AL7" s="113" t="s">
        <v>1057</v>
      </c>
      <c r="AM7" s="113" t="s">
        <v>1095</v>
      </c>
      <c r="AN7" s="113" t="s">
        <v>1100</v>
      </c>
      <c r="AO7" s="113" t="s">
        <v>1105</v>
      </c>
      <c r="AP7" s="113" t="s">
        <v>1110</v>
      </c>
      <c r="AQ7" s="113" t="s">
        <v>1128</v>
      </c>
      <c r="AR7" s="113" t="s">
        <v>1178</v>
      </c>
      <c r="AS7" s="113" t="s">
        <v>1359</v>
      </c>
      <c r="AT7" s="113" t="s">
        <v>1419</v>
      </c>
      <c r="AU7" s="121" t="s">
        <v>1434</v>
      </c>
    </row>
    <row r="8" spans="1:47" ht="60" customHeight="1" x14ac:dyDescent="0.35">
      <c r="A8" s="119" t="s">
        <v>3433</v>
      </c>
      <c r="B8" s="109" t="s">
        <v>3434</v>
      </c>
      <c r="C8" s="110" t="s">
        <v>3435</v>
      </c>
      <c r="D8" s="110" t="s">
        <v>3436</v>
      </c>
      <c r="E8" s="110" t="s">
        <v>21</v>
      </c>
      <c r="F8" s="111" t="s">
        <v>3437</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3438</v>
      </c>
      <c r="B9" s="109" t="s">
        <v>3439</v>
      </c>
      <c r="C9" s="110" t="s">
        <v>3440</v>
      </c>
      <c r="D9" s="110" t="s">
        <v>3441</v>
      </c>
      <c r="E9" s="110" t="s">
        <v>21</v>
      </c>
      <c r="F9" s="111" t="s">
        <v>3442</v>
      </c>
      <c r="G9" s="112">
        <f>IF(COUNTIF(H9:AU9,"&lt;&gt;")=0,"",SUMPRODUCT(((Recommendations[ImplStatus]="Implemented")+(Recommendations[ImplStatus]="Compensated"))*ISNUMBER(MATCH(Recommendations[Id],H9:AU9,0)))/COUNTIF(H9:AU9,"&lt;&gt;"))</f>
        <v>0</v>
      </c>
      <c r="H9" s="113" t="s">
        <v>581</v>
      </c>
      <c r="I9" s="113" t="s">
        <v>660</v>
      </c>
      <c r="J9" s="113" t="s">
        <v>665</v>
      </c>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3443</v>
      </c>
      <c r="B10" s="109" t="s">
        <v>3444</v>
      </c>
      <c r="C10" s="110" t="s">
        <v>3445</v>
      </c>
      <c r="D10" s="110" t="s">
        <v>3446</v>
      </c>
      <c r="E10" s="110" t="s">
        <v>21</v>
      </c>
      <c r="F10" s="111" t="s">
        <v>3447</v>
      </c>
      <c r="G10" s="112">
        <f>IF(COUNTIF(H10:AU10,"&lt;&gt;")=0,"",SUMPRODUCT(((Recommendations[ImplStatus]="Implemented")+(Recommendations[ImplStatus]="Compensated"))*ISNUMBER(MATCH(Recommendations[Id],H10:AU10,0)))/COUNTIF(H10:AU10,"&lt;&gt;"))</f>
        <v>0</v>
      </c>
      <c r="H10" s="113" t="s">
        <v>41</v>
      </c>
      <c r="I10" s="113" t="s">
        <v>481</v>
      </c>
      <c r="J10" s="113" t="s">
        <v>1037</v>
      </c>
      <c r="K10" s="113" t="s">
        <v>1062</v>
      </c>
      <c r="L10" s="113" t="s">
        <v>1067</v>
      </c>
      <c r="M10" s="113" t="s">
        <v>1071</v>
      </c>
      <c r="N10" s="113" t="s">
        <v>1490</v>
      </c>
      <c r="O10" s="113" t="s">
        <v>1664</v>
      </c>
      <c r="P10" s="113" t="s">
        <v>1798</v>
      </c>
      <c r="Q10" s="113" t="s">
        <v>1960</v>
      </c>
      <c r="R10" s="113" t="s">
        <v>2154</v>
      </c>
      <c r="S10" s="113" t="s">
        <v>2310</v>
      </c>
      <c r="T10" s="113" t="s">
        <v>2315</v>
      </c>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3448</v>
      </c>
      <c r="B11" s="109" t="s">
        <v>3449</v>
      </c>
      <c r="C11" s="110" t="s">
        <v>3450</v>
      </c>
      <c r="D11" s="110" t="s">
        <v>3451</v>
      </c>
      <c r="E11" s="110" t="s">
        <v>21</v>
      </c>
      <c r="F11" s="111" t="s">
        <v>3452</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3453</v>
      </c>
      <c r="B12" s="109" t="s">
        <v>3454</v>
      </c>
      <c r="C12" s="110" t="s">
        <v>3455</v>
      </c>
      <c r="D12" s="110" t="s">
        <v>3456</v>
      </c>
      <c r="E12" s="110" t="s">
        <v>21</v>
      </c>
      <c r="F12" s="111" t="s">
        <v>3457</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3458</v>
      </c>
      <c r="B13" s="109" t="s">
        <v>3459</v>
      </c>
      <c r="C13" s="110" t="s">
        <v>3460</v>
      </c>
      <c r="D13" s="110" t="s">
        <v>3461</v>
      </c>
      <c r="E13" s="110" t="s">
        <v>21</v>
      </c>
      <c r="F13" s="111" t="s">
        <v>3462</v>
      </c>
      <c r="G13" s="112">
        <f>IF(COUNTIF(H13:AU13,"&lt;&gt;")=0,"",SUMPRODUCT(((Recommendations[ImplStatus]="Implemented")+(Recommendations[ImplStatus]="Compensated"))*ISNUMBER(MATCH(Recommendations[Id],H13:AU13,0)))/COUNTIF(H13:AU13,"&lt;&gt;"))</f>
        <v>0</v>
      </c>
      <c r="H13" s="113" t="s">
        <v>144</v>
      </c>
      <c r="I13" s="113" t="s">
        <v>680</v>
      </c>
      <c r="J13" s="113" t="s">
        <v>686</v>
      </c>
      <c r="K13" s="113" t="s">
        <v>690</v>
      </c>
      <c r="L13" s="113" t="s">
        <v>709</v>
      </c>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3463</v>
      </c>
      <c r="B14" s="109" t="s">
        <v>3464</v>
      </c>
      <c r="C14" s="110" t="s">
        <v>3465</v>
      </c>
      <c r="D14" s="110" t="s">
        <v>3466</v>
      </c>
      <c r="E14" s="110" t="s">
        <v>21</v>
      </c>
      <c r="F14" s="111" t="s">
        <v>3467</v>
      </c>
      <c r="G14" s="112">
        <f>IF(COUNTIF(H14:AU14,"&lt;&gt;")=0,"",SUMPRODUCT(((Recommendations[ImplStatus]="Implemented")+(Recommendations[ImplStatus]="Compensated"))*ISNUMBER(MATCH(Recommendations[Id],H14:AU14,0)))/COUNTIF(H14:AU14,"&lt;&gt;"))</f>
        <v>0</v>
      </c>
      <c r="H14" s="113" t="s">
        <v>154</v>
      </c>
      <c r="I14" s="113" t="s">
        <v>164</v>
      </c>
      <c r="J14" s="113" t="s">
        <v>245</v>
      </c>
      <c r="K14" s="113" t="s">
        <v>426</v>
      </c>
      <c r="L14" s="113" t="s">
        <v>431</v>
      </c>
      <c r="M14" s="113" t="s">
        <v>436</v>
      </c>
      <c r="N14" s="113" t="s">
        <v>546</v>
      </c>
      <c r="O14" s="113" t="s">
        <v>606</v>
      </c>
      <c r="P14" s="113" t="s">
        <v>670</v>
      </c>
      <c r="Q14" s="113" t="s">
        <v>709</v>
      </c>
      <c r="R14" s="113" t="s">
        <v>761</v>
      </c>
      <c r="S14" s="113" t="s">
        <v>781</v>
      </c>
      <c r="T14" s="113" t="s">
        <v>806</v>
      </c>
      <c r="U14" s="113" t="s">
        <v>963</v>
      </c>
      <c r="V14" s="113" t="s">
        <v>1090</v>
      </c>
      <c r="W14" s="113" t="s">
        <v>1138</v>
      </c>
      <c r="X14" s="113" t="s">
        <v>1198</v>
      </c>
      <c r="Y14" s="113" t="s">
        <v>1348</v>
      </c>
      <c r="Z14" s="113" t="s">
        <v>1520</v>
      </c>
      <c r="AA14" s="113" t="s">
        <v>1608</v>
      </c>
      <c r="AB14" s="113" t="s">
        <v>1694</v>
      </c>
      <c r="AC14" s="113" t="s">
        <v>1828</v>
      </c>
      <c r="AD14" s="113" t="s">
        <v>1916</v>
      </c>
      <c r="AE14" s="113" t="s">
        <v>1990</v>
      </c>
      <c r="AF14" s="113" t="s">
        <v>2067</v>
      </c>
      <c r="AG14" s="113" t="s">
        <v>2184</v>
      </c>
      <c r="AH14" s="113" t="s">
        <v>2254</v>
      </c>
      <c r="AI14" s="113" t="s">
        <v>2340</v>
      </c>
      <c r="AJ14" s="113" t="s">
        <v>2422</v>
      </c>
      <c r="AK14" s="113"/>
      <c r="AL14" s="113"/>
      <c r="AM14" s="113"/>
      <c r="AN14" s="113"/>
      <c r="AO14" s="113"/>
      <c r="AP14" s="113"/>
      <c r="AQ14" s="113"/>
      <c r="AR14" s="113"/>
      <c r="AS14" s="113"/>
      <c r="AT14" s="113"/>
      <c r="AU14" s="121"/>
    </row>
    <row r="15" spans="1:47" ht="60" customHeight="1" x14ac:dyDescent="0.35">
      <c r="A15" s="119" t="s">
        <v>3468</v>
      </c>
      <c r="B15" s="109" t="s">
        <v>3469</v>
      </c>
      <c r="C15" s="110" t="s">
        <v>3470</v>
      </c>
      <c r="D15" s="110" t="s">
        <v>3471</v>
      </c>
      <c r="E15" s="110" t="s">
        <v>21</v>
      </c>
      <c r="F15" s="111" t="s">
        <v>3472</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3473</v>
      </c>
      <c r="B16" s="109" t="s">
        <v>3474</v>
      </c>
      <c r="C16" s="110" t="s">
        <v>3475</v>
      </c>
      <c r="D16" s="110" t="s">
        <v>3476</v>
      </c>
      <c r="E16" s="110" t="s">
        <v>21</v>
      </c>
      <c r="F16" s="111" t="s">
        <v>3477</v>
      </c>
      <c r="G16" s="112">
        <f>IF(COUNTIF(H16:AU16,"&lt;&gt;")=0,"",SUMPRODUCT(((Recommendations[ImplStatus]="Implemented")+(Recommendations[ImplStatus]="Compensated"))*ISNUMBER(MATCH(Recommendations[Id],H16:AU16,0)))/COUNTIF(H16:AU16,"&lt;&gt;"))</f>
        <v>0</v>
      </c>
      <c r="H16" s="113" t="s">
        <v>14</v>
      </c>
      <c r="I16" s="113" t="s">
        <v>85</v>
      </c>
      <c r="J16" s="113" t="s">
        <v>139</v>
      </c>
      <c r="K16" s="113" t="s">
        <v>185</v>
      </c>
      <c r="L16" s="113" t="s">
        <v>265</v>
      </c>
      <c r="M16" s="113" t="s">
        <v>270</v>
      </c>
      <c r="N16" s="113" t="s">
        <v>300</v>
      </c>
      <c r="O16" s="113" t="s">
        <v>351</v>
      </c>
      <c r="P16" s="113" t="s">
        <v>576</v>
      </c>
      <c r="Q16" s="113" t="s">
        <v>586</v>
      </c>
      <c r="R16" s="113" t="s">
        <v>616</v>
      </c>
      <c r="S16" s="113" t="s">
        <v>621</v>
      </c>
      <c r="T16" s="113" t="s">
        <v>626</v>
      </c>
      <c r="U16" s="113" t="s">
        <v>641</v>
      </c>
      <c r="V16" s="113" t="s">
        <v>660</v>
      </c>
      <c r="W16" s="113" t="s">
        <v>675</v>
      </c>
      <c r="X16" s="113" t="s">
        <v>786</v>
      </c>
      <c r="Y16" s="113" t="s">
        <v>811</v>
      </c>
      <c r="Z16" s="113" t="s">
        <v>857</v>
      </c>
      <c r="AA16" s="113" t="s">
        <v>1080</v>
      </c>
      <c r="AB16" s="113" t="s">
        <v>1343</v>
      </c>
      <c r="AC16" s="113" t="s">
        <v>1399</v>
      </c>
      <c r="AD16" s="113" t="s">
        <v>1404</v>
      </c>
      <c r="AE16" s="113" t="s">
        <v>1409</v>
      </c>
      <c r="AF16" s="113" t="s">
        <v>1414</v>
      </c>
      <c r="AG16" s="113" t="s">
        <v>1629</v>
      </c>
      <c r="AH16" s="113" t="s">
        <v>1634</v>
      </c>
      <c r="AI16" s="113" t="s">
        <v>1704</v>
      </c>
      <c r="AJ16" s="113" t="s">
        <v>1739</v>
      </c>
      <c r="AK16" s="113" t="s">
        <v>1744</v>
      </c>
      <c r="AL16" s="113" t="s">
        <v>1749</v>
      </c>
      <c r="AM16" s="113" t="s">
        <v>1759</v>
      </c>
      <c r="AN16" s="113" t="s">
        <v>2088</v>
      </c>
      <c r="AO16" s="113" t="s">
        <v>2093</v>
      </c>
      <c r="AP16" s="113" t="s">
        <v>2098</v>
      </c>
      <c r="AQ16" s="113" t="s">
        <v>2103</v>
      </c>
      <c r="AR16" s="113"/>
      <c r="AS16" s="113"/>
      <c r="AT16" s="113"/>
      <c r="AU16" s="121"/>
    </row>
    <row r="17" spans="1:47" ht="60" customHeight="1" x14ac:dyDescent="0.35">
      <c r="A17" s="119" t="s">
        <v>3478</v>
      </c>
      <c r="B17" s="109" t="s">
        <v>3479</v>
      </c>
      <c r="C17" s="110" t="s">
        <v>3480</v>
      </c>
      <c r="D17" s="110" t="s">
        <v>3481</v>
      </c>
      <c r="E17" s="110" t="s">
        <v>21</v>
      </c>
      <c r="F17" s="111" t="s">
        <v>3482</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3483</v>
      </c>
      <c r="B18" s="109" t="s">
        <v>3484</v>
      </c>
      <c r="C18" s="110" t="s">
        <v>3485</v>
      </c>
      <c r="D18" s="110" t="s">
        <v>3486</v>
      </c>
      <c r="E18" s="110" t="s">
        <v>21</v>
      </c>
      <c r="F18" s="111" t="s">
        <v>3487</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3488</v>
      </c>
      <c r="B19" s="109" t="s">
        <v>3489</v>
      </c>
      <c r="C19" s="110" t="s">
        <v>3490</v>
      </c>
      <c r="D19" s="110" t="s">
        <v>3491</v>
      </c>
      <c r="E19" s="110" t="s">
        <v>21</v>
      </c>
      <c r="F19" s="111" t="s">
        <v>3492</v>
      </c>
      <c r="G19" s="112">
        <f>IF(COUNTIF(H19:AU19,"&lt;&gt;")=0,"",SUMPRODUCT(((Recommendations[ImplStatus]="Implemented")+(Recommendations[ImplStatus]="Compensated"))*ISNUMBER(MATCH(Recommendations[Id],H19:AU19,0)))/COUNTIF(H19:AU19,"&lt;&gt;"))</f>
        <v>0</v>
      </c>
      <c r="H19" s="113" t="s">
        <v>1085</v>
      </c>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3493</v>
      </c>
      <c r="B20" s="109" t="s">
        <v>3494</v>
      </c>
      <c r="C20" s="110" t="s">
        <v>3495</v>
      </c>
      <c r="D20" s="110" t="s">
        <v>3496</v>
      </c>
      <c r="E20" s="110" t="s">
        <v>21</v>
      </c>
      <c r="F20" s="111" t="s">
        <v>3497</v>
      </c>
      <c r="G20" s="112">
        <f>IF(COUNTIF(H20:AU20,"&lt;&gt;")=0,"",SUMPRODUCT(((Recommendations[ImplStatus]="Implemented")+(Recommendations[ImplStatus]="Compensated"))*ISNUMBER(MATCH(Recommendations[Id],H20:AU20,0)))/COUNTIF(H20:AU20,"&lt;&gt;"))</f>
        <v>0</v>
      </c>
      <c r="H20" s="113" t="s">
        <v>110</v>
      </c>
      <c r="I20" s="113" t="s">
        <v>170</v>
      </c>
      <c r="J20" s="113" t="s">
        <v>175</v>
      </c>
      <c r="K20" s="113" t="s">
        <v>180</v>
      </c>
      <c r="L20" s="113" t="s">
        <v>386</v>
      </c>
      <c r="M20" s="113" t="s">
        <v>396</v>
      </c>
      <c r="N20" s="113" t="s">
        <v>516</v>
      </c>
      <c r="O20" s="113" t="s">
        <v>521</v>
      </c>
      <c r="P20" s="113" t="s">
        <v>531</v>
      </c>
      <c r="Q20" s="113" t="s">
        <v>536</v>
      </c>
      <c r="R20" s="113" t="s">
        <v>541</v>
      </c>
      <c r="S20" s="113" t="s">
        <v>601</v>
      </c>
      <c r="T20" s="113" t="s">
        <v>1333</v>
      </c>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3498</v>
      </c>
      <c r="B21" s="109" t="s">
        <v>3499</v>
      </c>
      <c r="C21" s="110" t="s">
        <v>3500</v>
      </c>
      <c r="D21" s="110" t="s">
        <v>3501</v>
      </c>
      <c r="E21" s="110" t="s">
        <v>3502</v>
      </c>
      <c r="F21" s="111" t="s">
        <v>3503</v>
      </c>
      <c r="G21" s="112">
        <f>IF(COUNTIF(H21:AU21,"&lt;&gt;")=0,"",SUMPRODUCT(((Recommendations[ImplStatus]="Implemented")+(Recommendations[ImplStatus]="Compensated"))*ISNUMBER(MATCH(Recommendations[Id],H21:AU21,0)))/COUNTIF(H21:AU21,"&lt;&gt;"))</f>
        <v>0</v>
      </c>
      <c r="H21" s="113" t="s">
        <v>305</v>
      </c>
      <c r="I21" s="113" t="s">
        <v>771</v>
      </c>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3504</v>
      </c>
      <c r="B22" s="109" t="s">
        <v>3505</v>
      </c>
      <c r="C22" s="110" t="s">
        <v>3506</v>
      </c>
      <c r="D22" s="110" t="s">
        <v>3507</v>
      </c>
      <c r="E22" s="110" t="s">
        <v>3508</v>
      </c>
      <c r="F22" s="111" t="s">
        <v>3509</v>
      </c>
      <c r="G22" s="112">
        <f>IF(COUNTIF(H22:AU22,"&lt;&gt;")=0,"",SUMPRODUCT(((Recommendations[ImplStatus]="Implemented")+(Recommendations[ImplStatus]="Compensated"))*ISNUMBER(MATCH(Recommendations[Id],H22:AU22,0)))/COUNTIF(H22:AU22,"&lt;&gt;"))</f>
        <v>0</v>
      </c>
      <c r="H22" s="113" t="s">
        <v>714</v>
      </c>
      <c r="I22" s="113" t="s">
        <v>719</v>
      </c>
      <c r="J22" s="113" t="s">
        <v>723</v>
      </c>
      <c r="K22" s="113" t="s">
        <v>727</v>
      </c>
      <c r="L22" s="113" t="s">
        <v>732</v>
      </c>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3510</v>
      </c>
      <c r="B23" s="109" t="s">
        <v>3511</v>
      </c>
      <c r="C23" s="110" t="s">
        <v>3512</v>
      </c>
      <c r="D23" s="110" t="s">
        <v>3513</v>
      </c>
      <c r="E23" s="110" t="s">
        <v>3514</v>
      </c>
      <c r="F23" s="111" t="s">
        <v>3515</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3516</v>
      </c>
      <c r="B24" s="109" t="s">
        <v>3517</v>
      </c>
      <c r="C24" s="110" t="s">
        <v>3518</v>
      </c>
      <c r="D24" s="110" t="s">
        <v>3519</v>
      </c>
      <c r="E24" s="110" t="s">
        <v>21</v>
      </c>
      <c r="F24" s="111" t="s">
        <v>3520</v>
      </c>
      <c r="G24" s="112">
        <f>IF(COUNTIF(H24:AU24,"&lt;&gt;")=0,"",SUMPRODUCT(((Recommendations[ImplStatus]="Implemented")+(Recommendations[ImplStatus]="Compensated"))*ISNUMBER(MATCH(Recommendations[Id],H24:AU24,0)))/COUNTIF(H24:AU24,"&lt;&gt;"))</f>
        <v>0</v>
      </c>
      <c r="H24" s="113" t="s">
        <v>51</v>
      </c>
      <c r="I24" s="113" t="s">
        <v>95</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3521</v>
      </c>
      <c r="B25" s="109" t="s">
        <v>3522</v>
      </c>
      <c r="C25" s="110" t="s">
        <v>3523</v>
      </c>
      <c r="D25" s="110" t="s">
        <v>21</v>
      </c>
      <c r="E25" s="110" t="s">
        <v>21</v>
      </c>
      <c r="F25" s="111" t="s">
        <v>3524</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3525</v>
      </c>
      <c r="B26" s="109" t="s">
        <v>3526</v>
      </c>
      <c r="C26" s="110" t="s">
        <v>3527</v>
      </c>
      <c r="D26" s="110" t="s">
        <v>3528</v>
      </c>
      <c r="E26" s="110" t="s">
        <v>21</v>
      </c>
      <c r="F26" s="111" t="s">
        <v>3529</v>
      </c>
      <c r="G26" s="112">
        <f>IF(COUNTIF(H26:AU26,"&lt;&gt;")=0,"",SUMPRODUCT(((Recommendations[ImplStatus]="Implemented")+(Recommendations[ImplStatus]="Compensated"))*ISNUMBER(MATCH(Recommendations[Id],H26:AU26,0)))/COUNTIF(H26:AU26,"&lt;&gt;"))</f>
        <v>0</v>
      </c>
      <c r="H26" s="113" t="s">
        <v>190</v>
      </c>
      <c r="I26" s="113" t="s">
        <v>195</v>
      </c>
      <c r="J26" s="113" t="s">
        <v>200</v>
      </c>
      <c r="K26" s="113" t="s">
        <v>215</v>
      </c>
      <c r="L26" s="113" t="s">
        <v>225</v>
      </c>
      <c r="M26" s="113" t="s">
        <v>235</v>
      </c>
      <c r="N26" s="113" t="s">
        <v>486</v>
      </c>
      <c r="O26" s="113" t="s">
        <v>491</v>
      </c>
      <c r="P26" s="113" t="s">
        <v>496</v>
      </c>
      <c r="Q26" s="113" t="s">
        <v>551</v>
      </c>
      <c r="R26" s="113" t="s">
        <v>556</v>
      </c>
      <c r="S26" s="113" t="s">
        <v>561</v>
      </c>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3530</v>
      </c>
      <c r="B27" s="109" t="s">
        <v>3531</v>
      </c>
      <c r="C27" s="110" t="s">
        <v>3532</v>
      </c>
      <c r="D27" s="110" t="s">
        <v>3533</v>
      </c>
      <c r="E27" s="110" t="s">
        <v>3534</v>
      </c>
      <c r="F27" s="111" t="s">
        <v>3535</v>
      </c>
      <c r="G27" s="112">
        <f>IF(COUNTIF(H27:AU27,"&lt;&gt;")=0,"",SUMPRODUCT(((Recommendations[ImplStatus]="Implemented")+(Recommendations[ImplStatus]="Compensated"))*ISNUMBER(MATCH(Recommendations[Id],H27:AU27,0)))/COUNTIF(H27:AU27,"&lt;&gt;"))</f>
        <v>0</v>
      </c>
      <c r="H27" s="113" t="s">
        <v>149</v>
      </c>
      <c r="I27" s="113" t="s">
        <v>356</v>
      </c>
      <c r="J27" s="113" t="s">
        <v>361</v>
      </c>
      <c r="K27" s="113" t="s">
        <v>371</v>
      </c>
      <c r="L27" s="113" t="s">
        <v>381</v>
      </c>
      <c r="M27" s="113" t="s">
        <v>386</v>
      </c>
      <c r="N27" s="113" t="s">
        <v>391</v>
      </c>
      <c r="O27" s="113" t="s">
        <v>396</v>
      </c>
      <c r="P27" s="113" t="s">
        <v>501</v>
      </c>
      <c r="Q27" s="113" t="s">
        <v>526</v>
      </c>
      <c r="R27" s="113" t="s">
        <v>601</v>
      </c>
      <c r="S27" s="113" t="s">
        <v>651</v>
      </c>
      <c r="T27" s="113" t="s">
        <v>656</v>
      </c>
      <c r="U27" s="113" t="s">
        <v>694</v>
      </c>
      <c r="V27" s="113" t="s">
        <v>699</v>
      </c>
      <c r="W27" s="113" t="s">
        <v>741</v>
      </c>
      <c r="X27" s="113" t="s">
        <v>766</v>
      </c>
      <c r="Y27" s="113" t="s">
        <v>978</v>
      </c>
      <c r="Z27" s="113" t="s">
        <v>1133</v>
      </c>
      <c r="AA27" s="113" t="s">
        <v>1143</v>
      </c>
      <c r="AB27" s="113" t="s">
        <v>1148</v>
      </c>
      <c r="AC27" s="113" t="s">
        <v>1153</v>
      </c>
      <c r="AD27" s="113" t="s">
        <v>1163</v>
      </c>
      <c r="AE27" s="113" t="s">
        <v>1173</v>
      </c>
      <c r="AF27" s="113" t="s">
        <v>1183</v>
      </c>
      <c r="AG27" s="113" t="s">
        <v>1188</v>
      </c>
      <c r="AH27" s="113" t="s">
        <v>1240</v>
      </c>
      <c r="AI27" s="113" t="s">
        <v>1245</v>
      </c>
      <c r="AJ27" s="113" t="s">
        <v>1250</v>
      </c>
      <c r="AK27" s="113" t="s">
        <v>1255</v>
      </c>
      <c r="AL27" s="113" t="s">
        <v>1259</v>
      </c>
      <c r="AM27" s="113" t="s">
        <v>1264</v>
      </c>
      <c r="AN27" s="113" t="s">
        <v>1269</v>
      </c>
      <c r="AO27" s="113" t="s">
        <v>1274</v>
      </c>
      <c r="AP27" s="113" t="s">
        <v>1279</v>
      </c>
      <c r="AQ27" s="113" t="s">
        <v>1283</v>
      </c>
      <c r="AR27" s="113" t="s">
        <v>1320</v>
      </c>
      <c r="AS27" s="113" t="s">
        <v>1333</v>
      </c>
      <c r="AT27" s="113" t="s">
        <v>1389</v>
      </c>
      <c r="AU27" s="121" t="s">
        <v>1429</v>
      </c>
    </row>
    <row r="28" spans="1:47" ht="60" customHeight="1" x14ac:dyDescent="0.35">
      <c r="A28" s="119" t="s">
        <v>3536</v>
      </c>
      <c r="B28" s="109" t="s">
        <v>3537</v>
      </c>
      <c r="C28" s="110" t="s">
        <v>3538</v>
      </c>
      <c r="D28" s="110" t="s">
        <v>21</v>
      </c>
      <c r="E28" s="110" t="s">
        <v>21</v>
      </c>
      <c r="F28" s="111" t="s">
        <v>3539</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3540</v>
      </c>
      <c r="B29" s="109" t="s">
        <v>3541</v>
      </c>
      <c r="C29" s="110" t="s">
        <v>3542</v>
      </c>
      <c r="D29" s="110" t="s">
        <v>3543</v>
      </c>
      <c r="E29" s="110" t="s">
        <v>3544</v>
      </c>
      <c r="F29" s="111" t="s">
        <v>3545</v>
      </c>
      <c r="G29" s="112">
        <f>IF(COUNTIF(H29:AU29,"&lt;&gt;")=0,"",SUMPRODUCT(((Recommendations[ImplStatus]="Implemented")+(Recommendations[ImplStatus]="Compensated"))*ISNUMBER(MATCH(Recommendations[Id],H29:AU29,0)))/COUNTIF(H29:AU29,"&lt;&gt;"))</f>
        <v>0</v>
      </c>
      <c r="H29" s="113" t="s">
        <v>56</v>
      </c>
      <c r="I29" s="113" t="s">
        <v>61</v>
      </c>
      <c r="J29" s="113" t="s">
        <v>66</v>
      </c>
      <c r="K29" s="113" t="s">
        <v>71</v>
      </c>
      <c r="L29" s="113" t="s">
        <v>76</v>
      </c>
      <c r="M29" s="113" t="s">
        <v>80</v>
      </c>
      <c r="N29" s="113" t="s">
        <v>90</v>
      </c>
      <c r="O29" s="113" t="s">
        <v>205</v>
      </c>
      <c r="P29" s="113" t="s">
        <v>210</v>
      </c>
      <c r="Q29" s="113" t="s">
        <v>366</v>
      </c>
      <c r="R29" s="113" t="s">
        <v>416</v>
      </c>
      <c r="S29" s="113" t="s">
        <v>421</v>
      </c>
      <c r="T29" s="113" t="s">
        <v>646</v>
      </c>
      <c r="U29" s="113" t="s">
        <v>915</v>
      </c>
      <c r="V29" s="113" t="s">
        <v>920</v>
      </c>
      <c r="W29" s="113" t="s">
        <v>923</v>
      </c>
      <c r="X29" s="113" t="s">
        <v>926</v>
      </c>
      <c r="Y29" s="113" t="s">
        <v>929</v>
      </c>
      <c r="Z29" s="113" t="s">
        <v>939</v>
      </c>
      <c r="AA29" s="113" t="s">
        <v>944</v>
      </c>
      <c r="AB29" s="113" t="s">
        <v>949</v>
      </c>
      <c r="AC29" s="113" t="s">
        <v>954</v>
      </c>
      <c r="AD29" s="113" t="s">
        <v>1034</v>
      </c>
      <c r="AE29" s="113" t="s">
        <v>1115</v>
      </c>
      <c r="AF29" s="113" t="s">
        <v>1168</v>
      </c>
      <c r="AG29" s="113" t="s">
        <v>1298</v>
      </c>
      <c r="AH29" s="113" t="s">
        <v>1325</v>
      </c>
      <c r="AI29" s="113" t="s">
        <v>1329</v>
      </c>
      <c r="AJ29" s="113"/>
      <c r="AK29" s="113"/>
      <c r="AL29" s="113"/>
      <c r="AM29" s="113"/>
      <c r="AN29" s="113"/>
      <c r="AO29" s="113"/>
      <c r="AP29" s="113"/>
      <c r="AQ29" s="113"/>
      <c r="AR29" s="113"/>
      <c r="AS29" s="113"/>
      <c r="AT29" s="113"/>
      <c r="AU29" s="121"/>
    </row>
    <row r="30" spans="1:47" ht="60" customHeight="1" x14ac:dyDescent="0.35">
      <c r="A30" s="119" t="s">
        <v>3546</v>
      </c>
      <c r="B30" s="109" t="s">
        <v>3547</v>
      </c>
      <c r="C30" s="110" t="s">
        <v>3548</v>
      </c>
      <c r="D30" s="110" t="s">
        <v>3549</v>
      </c>
      <c r="E30" s="110" t="s">
        <v>21</v>
      </c>
      <c r="F30" s="111" t="s">
        <v>3550</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3551</v>
      </c>
      <c r="B31" s="109" t="s">
        <v>3552</v>
      </c>
      <c r="C31" s="110" t="s">
        <v>3553</v>
      </c>
      <c r="D31" s="110" t="s">
        <v>3554</v>
      </c>
      <c r="E31" s="110" t="s">
        <v>3555</v>
      </c>
      <c r="F31" s="111" t="s">
        <v>3556</v>
      </c>
      <c r="G31" s="112">
        <f>IF(COUNTIF(H31:AU31,"&lt;&gt;")=0,"",SUMPRODUCT(((Recommendations[ImplStatus]="Implemented")+(Recommendations[ImplStatus]="Compensated"))*ISNUMBER(MATCH(Recommendations[Id],H31:AU31,0)))/COUNTIF(H31:AU31,"&lt;&gt;"))</f>
        <v>0</v>
      </c>
      <c r="H31" s="113" t="s">
        <v>105</v>
      </c>
      <c r="I31" s="113" t="s">
        <v>220</v>
      </c>
      <c r="J31" s="113" t="s">
        <v>250</v>
      </c>
      <c r="K31" s="113" t="s">
        <v>255</v>
      </c>
      <c r="L31" s="113" t="s">
        <v>275</v>
      </c>
      <c r="M31" s="113" t="s">
        <v>280</v>
      </c>
      <c r="N31" s="113" t="s">
        <v>285</v>
      </c>
      <c r="O31" s="113" t="s">
        <v>451</v>
      </c>
      <c r="P31" s="113" t="s">
        <v>566</v>
      </c>
      <c r="Q31" s="113" t="s">
        <v>746</v>
      </c>
      <c r="R31" s="113" t="s">
        <v>958</v>
      </c>
      <c r="S31" s="113" t="s">
        <v>1075</v>
      </c>
      <c r="T31" s="113" t="s">
        <v>1394</v>
      </c>
      <c r="U31" s="113" t="s">
        <v>1399</v>
      </c>
      <c r="V31" s="113" t="s">
        <v>1734</v>
      </c>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3557</v>
      </c>
      <c r="B32" s="109" t="s">
        <v>3558</v>
      </c>
      <c r="C32" s="110" t="s">
        <v>3559</v>
      </c>
      <c r="D32" s="110" t="s">
        <v>3560</v>
      </c>
      <c r="E32" s="110" t="s">
        <v>3561</v>
      </c>
      <c r="F32" s="111" t="s">
        <v>3562</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3563</v>
      </c>
      <c r="B33" s="109" t="s">
        <v>3564</v>
      </c>
      <c r="C33" s="110" t="s">
        <v>3565</v>
      </c>
      <c r="D33" s="110" t="s">
        <v>3566</v>
      </c>
      <c r="E33" s="110" t="s">
        <v>21</v>
      </c>
      <c r="F33" s="111" t="s">
        <v>3567</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3568</v>
      </c>
      <c r="B34" s="109" t="s">
        <v>3569</v>
      </c>
      <c r="C34" s="110" t="s">
        <v>3570</v>
      </c>
      <c r="D34" s="110" t="s">
        <v>3571</v>
      </c>
      <c r="E34" s="110" t="s">
        <v>21</v>
      </c>
      <c r="F34" s="111" t="s">
        <v>3572</v>
      </c>
      <c r="G34" s="112">
        <f>IF(COUNTIF(H34:AU34,"&lt;&gt;")=0,"",SUMPRODUCT(((Recommendations[ImplStatus]="Implemented")+(Recommendations[ImplStatus]="Compensated"))*ISNUMBER(MATCH(Recommendations[Id],H34:AU34,0)))/COUNTIF(H34:AU34,"&lt;&gt;"))</f>
        <v>0</v>
      </c>
      <c r="H34" s="113" t="s">
        <v>376</v>
      </c>
      <c r="I34" s="113" t="s">
        <v>1158</v>
      </c>
      <c r="J34" s="113" t="s">
        <v>1203</v>
      </c>
      <c r="K34" s="113" t="s">
        <v>1208</v>
      </c>
      <c r="L34" s="113" t="s">
        <v>1213</v>
      </c>
      <c r="M34" s="113" t="s">
        <v>1218</v>
      </c>
      <c r="N34" s="113" t="s">
        <v>1222</v>
      </c>
      <c r="O34" s="113" t="s">
        <v>1227</v>
      </c>
      <c r="P34" s="113" t="s">
        <v>1232</v>
      </c>
      <c r="Q34" s="113" t="s">
        <v>1236</v>
      </c>
      <c r="R34" s="113" t="s">
        <v>1288</v>
      </c>
      <c r="S34" s="113" t="s">
        <v>1293</v>
      </c>
      <c r="T34" s="113" t="s">
        <v>1302</v>
      </c>
      <c r="U34" s="113" t="s">
        <v>1306</v>
      </c>
      <c r="V34" s="113" t="s">
        <v>1311</v>
      </c>
      <c r="W34" s="113" t="s">
        <v>1315</v>
      </c>
      <c r="X34" s="113" t="s">
        <v>1364</v>
      </c>
      <c r="Y34" s="113" t="s">
        <v>1379</v>
      </c>
      <c r="Z34" s="113" t="s">
        <v>1384</v>
      </c>
      <c r="AA34" s="113" t="s">
        <v>1424</v>
      </c>
      <c r="AB34" s="113" t="s">
        <v>1530</v>
      </c>
      <c r="AC34" s="113" t="s">
        <v>1535</v>
      </c>
      <c r="AD34" s="113" t="s">
        <v>1618</v>
      </c>
      <c r="AE34" s="113" t="s">
        <v>1838</v>
      </c>
      <c r="AF34" s="113" t="s">
        <v>1843</v>
      </c>
      <c r="AG34" s="113" t="s">
        <v>1921</v>
      </c>
      <c r="AH34" s="113" t="s">
        <v>2000</v>
      </c>
      <c r="AI34" s="113" t="s">
        <v>2004</v>
      </c>
      <c r="AJ34" s="113" t="s">
        <v>2194</v>
      </c>
      <c r="AK34" s="113" t="s">
        <v>2199</v>
      </c>
      <c r="AL34" s="113" t="s">
        <v>2264</v>
      </c>
      <c r="AM34" s="113" t="s">
        <v>2350</v>
      </c>
      <c r="AN34" s="113" t="s">
        <v>2354</v>
      </c>
      <c r="AO34" s="113" t="s">
        <v>2432</v>
      </c>
      <c r="AP34" s="113"/>
      <c r="AQ34" s="113"/>
      <c r="AR34" s="113"/>
      <c r="AS34" s="113"/>
      <c r="AT34" s="113"/>
      <c r="AU34" s="121"/>
    </row>
    <row r="35" spans="1:47" ht="60" customHeight="1" x14ac:dyDescent="0.35">
      <c r="A35" s="119" t="s">
        <v>3573</v>
      </c>
      <c r="B35" s="109" t="s">
        <v>3574</v>
      </c>
      <c r="C35" s="110" t="s">
        <v>3575</v>
      </c>
      <c r="D35" s="110" t="s">
        <v>3576</v>
      </c>
      <c r="E35" s="110" t="s">
        <v>3577</v>
      </c>
      <c r="F35" s="111" t="s">
        <v>3578</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3579</v>
      </c>
      <c r="B36" s="109" t="s">
        <v>3580</v>
      </c>
      <c r="C36" s="110" t="s">
        <v>3581</v>
      </c>
      <c r="D36" s="110" t="s">
        <v>3582</v>
      </c>
      <c r="E36" s="110" t="s">
        <v>3583</v>
      </c>
      <c r="F36" s="111" t="s">
        <v>3584</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3585</v>
      </c>
      <c r="B37" s="109" t="s">
        <v>3586</v>
      </c>
      <c r="C37" s="110" t="s">
        <v>3587</v>
      </c>
      <c r="D37" s="110" t="s">
        <v>3588</v>
      </c>
      <c r="E37" s="110" t="s">
        <v>21</v>
      </c>
      <c r="F37" s="111" t="s">
        <v>3589</v>
      </c>
      <c r="G37" s="112">
        <f>IF(COUNTIF(H37:AU37,"&lt;&gt;")=0,"",SUMPRODUCT(((Recommendations[ImplStatus]="Implemented")+(Recommendations[ImplStatus]="Compensated"))*ISNUMBER(MATCH(Recommendations[Id],H37:AU37,0)))/COUNTIF(H37:AU37,"&lt;&gt;"))</f>
        <v>0</v>
      </c>
      <c r="H37" s="113" t="s">
        <v>1470</v>
      </c>
      <c r="I37" s="113" t="s">
        <v>1613</v>
      </c>
      <c r="J37" s="113" t="s">
        <v>1778</v>
      </c>
      <c r="K37" s="113" t="s">
        <v>1906</v>
      </c>
      <c r="L37" s="113" t="s">
        <v>1940</v>
      </c>
      <c r="M37" s="113" t="s">
        <v>2072</v>
      </c>
      <c r="N37" s="113" t="s">
        <v>2134</v>
      </c>
      <c r="O37" s="113" t="s">
        <v>2259</v>
      </c>
      <c r="P37" s="113" t="s">
        <v>2290</v>
      </c>
      <c r="Q37" s="113" t="s">
        <v>2427</v>
      </c>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3590</v>
      </c>
      <c r="B38" s="109" t="s">
        <v>3591</v>
      </c>
      <c r="C38" s="110" t="s">
        <v>3592</v>
      </c>
      <c r="D38" s="110" t="s">
        <v>3593</v>
      </c>
      <c r="E38" s="110" t="s">
        <v>3594</v>
      </c>
      <c r="F38" s="111" t="s">
        <v>3595</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3596</v>
      </c>
      <c r="B39" s="109" t="s">
        <v>3597</v>
      </c>
      <c r="C39" s="110" t="s">
        <v>3598</v>
      </c>
      <c r="D39" s="110" t="s">
        <v>3599</v>
      </c>
      <c r="E39" s="110" t="s">
        <v>21</v>
      </c>
      <c r="F39" s="111" t="s">
        <v>3600</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3601</v>
      </c>
      <c r="B40" s="109" t="s">
        <v>3602</v>
      </c>
      <c r="C40" s="110" t="s">
        <v>3603</v>
      </c>
      <c r="D40" s="110" t="s">
        <v>3604</v>
      </c>
      <c r="E40" s="110" t="s">
        <v>3605</v>
      </c>
      <c r="F40" s="111" t="s">
        <v>3606</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3607</v>
      </c>
      <c r="B41" s="109" t="s">
        <v>3608</v>
      </c>
      <c r="C41" s="110" t="s">
        <v>3609</v>
      </c>
      <c r="D41" s="110" t="s">
        <v>3610</v>
      </c>
      <c r="E41" s="110" t="s">
        <v>3611</v>
      </c>
      <c r="F41" s="111" t="s">
        <v>3612</v>
      </c>
      <c r="G41" s="112">
        <f>IF(COUNTIF(H41:AU41,"&lt;&gt;")=0,"",SUMPRODUCT(((Recommendations[ImplStatus]="Implemented")+(Recommendations[ImplStatus]="Compensated"))*ISNUMBER(MATCH(Recommendations[Id],H41:AU41,0)))/COUNTIF(H41:AU41,"&lt;&gt;"))</f>
        <v>0</v>
      </c>
      <c r="H41" s="113" t="s">
        <v>571</v>
      </c>
      <c r="I41" s="113" t="s">
        <v>934</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3613</v>
      </c>
      <c r="B42" s="109" t="s">
        <v>3614</v>
      </c>
      <c r="C42" s="110" t="s">
        <v>3615</v>
      </c>
      <c r="D42" s="110" t="s">
        <v>3616</v>
      </c>
      <c r="E42" s="110" t="s">
        <v>3617</v>
      </c>
      <c r="F42" s="111" t="s">
        <v>3618</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3619</v>
      </c>
      <c r="B43" s="109" t="s">
        <v>3620</v>
      </c>
      <c r="C43" s="110" t="s">
        <v>3621</v>
      </c>
      <c r="D43" s="110" t="s">
        <v>3622</v>
      </c>
      <c r="E43" s="110" t="s">
        <v>3623</v>
      </c>
      <c r="F43" s="111" t="s">
        <v>3624</v>
      </c>
      <c r="G43" s="112">
        <f>IF(COUNTIF(H43:AU43,"&lt;&gt;")=0,"",SUMPRODUCT(((Recommendations[ImplStatus]="Implemented")+(Recommendations[ImplStatus]="Compensated"))*ISNUMBER(MATCH(Recommendations[Id],H43:AU43,0)))/COUNTIF(H43:AU43,"&lt;&gt;"))</f>
        <v>0</v>
      </c>
      <c r="H43" s="113" t="s">
        <v>105</v>
      </c>
      <c r="I43" s="113" t="s">
        <v>311</v>
      </c>
      <c r="J43" s="113" t="s">
        <v>316</v>
      </c>
      <c r="K43" s="113" t="s">
        <v>968</v>
      </c>
      <c r="L43" s="113" t="s">
        <v>973</v>
      </c>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3625</v>
      </c>
      <c r="B44" s="109" t="s">
        <v>3626</v>
      </c>
      <c r="C44" s="110" t="s">
        <v>3627</v>
      </c>
      <c r="D44" s="110" t="s">
        <v>3628</v>
      </c>
      <c r="E44" s="110" t="s">
        <v>21</v>
      </c>
      <c r="F44" s="111" t="s">
        <v>3629</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3630</v>
      </c>
      <c r="B45" s="114" t="s">
        <v>3631</v>
      </c>
      <c r="C45" s="115" t="s">
        <v>3632</v>
      </c>
      <c r="D45" s="115" t="s">
        <v>3633</v>
      </c>
      <c r="E45" s="115" t="s">
        <v>3634</v>
      </c>
      <c r="F45" s="116" t="s">
        <v>3635</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2437</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IFERROR(INDEX('Recommendations'!$H$2:$H$492, MATCH(H2,'Recommendations'!$A$2:$A$492,0))="Implemented", FALSE))</xm:f>
            <x14:dxf>
              <font>
                <color rgb="FF000000"/>
              </font>
              <fill>
                <patternFill>
                  <bgColor rgb="FF3C7D22"/>
                </patternFill>
              </fill>
            </x14:dxf>
          </x14:cfRule>
          <x14:cfRule type="expression" priority="2" id="{00000000-000E-0000-0500-000002000000}">
            <xm:f>AND(H2&lt;&gt;"", IFERROR(INDEX('Recommendations'!$H$2:$H$492, MATCH(H2,'Recommendations'!$A$2:$A$492,0))="Compensated", FALSE))</xm:f>
            <x14:dxf>
              <font>
                <color rgb="FF000000"/>
              </font>
              <fill>
                <patternFill>
                  <bgColor rgb="FFC6E0B4"/>
                </patternFill>
              </fill>
            </x14:dxf>
          </x14:cfRule>
          <x14:cfRule type="expression" priority="3" id="{00000000-000E-0000-0500-000003000000}">
            <xm:f>AND(H2&lt;&gt;"", IFERROR(INDEX('Recommendations'!$H$2:$H$492, MATCH(H2,'Recommendations'!$A$2:$A$492,0))="Testing", FALSE))</xm:f>
            <x14:dxf>
              <font>
                <color rgb="FF000000"/>
              </font>
              <fill>
                <patternFill>
                  <bgColor rgb="FFFFC000"/>
                </patternFill>
              </fill>
            </x14:dxf>
          </x14:cfRule>
          <x14:cfRule type="expression" priority="4" id="{00000000-000E-0000-0500-000004000000}">
            <xm:f>AND(H2&lt;&gt;"", IFERROR(INDEX('Recommendations'!$H$2:$H$492, MATCH(H2,'Recommendations'!$A$2:$A$492,0))="Failed", FALSE))</xm:f>
            <x14:dxf>
              <font>
                <color rgb="FF000000"/>
              </font>
              <fill>
                <patternFill>
                  <bgColor rgb="FFD82891"/>
                </patternFill>
              </fill>
            </x14:dxf>
          </x14:cfRule>
          <x14:cfRule type="expression" priority="5" id="{00000000-000E-0000-0500-000005000000}">
            <xm:f>AND(H2&lt;&gt;"", IFERROR(INDEX('Recommendations'!$H$2:$H$492, MATCH(H2,'Recommendations'!$A$2:$A$492,0))="Risk Accepted", FALSE))</xm:f>
            <x14:dxf>
              <font>
                <color rgb="FF000000"/>
              </font>
              <fill>
                <patternFill>
                  <bgColor rgb="FFD9D9D9"/>
                </patternFill>
              </fill>
            </x14:dxf>
          </x14:cfRule>
          <x14:cfRule type="expression" priority="6" id="{00000000-000E-0000-0500-000006000000}">
            <xm:f>AND(H2&lt;&gt;"", IFERROR(INDEX('Recommendations'!$H$2:$H$492, MATCH(H2,'Recommendations'!$A$2:$A$492,0))="N/A",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3636</v>
      </c>
      <c r="B1" s="148" t="s">
        <v>2690</v>
      </c>
      <c r="C1" s="148" t="s">
        <v>0</v>
      </c>
      <c r="D1" s="148" t="s">
        <v>2691</v>
      </c>
      <c r="E1" s="148" t="s">
        <v>3637</v>
      </c>
      <c r="F1" s="148" t="s">
        <v>3638</v>
      </c>
      <c r="G1" s="148" t="s">
        <v>3639</v>
      </c>
      <c r="H1" s="148" t="s">
        <v>3640</v>
      </c>
      <c r="I1" s="148" t="s">
        <v>2696</v>
      </c>
      <c r="J1" s="148" t="s">
        <v>2697</v>
      </c>
      <c r="K1" s="148" t="s">
        <v>2698</v>
      </c>
      <c r="L1" s="148" t="s">
        <v>2699</v>
      </c>
      <c r="M1" s="148" t="s">
        <v>2700</v>
      </c>
      <c r="N1" s="148" t="s">
        <v>2701</v>
      </c>
      <c r="O1" s="148" t="s">
        <v>2702</v>
      </c>
      <c r="P1" s="148" t="s">
        <v>2703</v>
      </c>
      <c r="Q1" s="148" t="s">
        <v>2704</v>
      </c>
      <c r="R1" s="148" t="s">
        <v>2705</v>
      </c>
      <c r="S1" s="148" t="s">
        <v>2706</v>
      </c>
      <c r="T1" s="148" t="s">
        <v>2707</v>
      </c>
      <c r="U1" s="148" t="s">
        <v>2708</v>
      </c>
      <c r="V1" s="148" t="s">
        <v>2709</v>
      </c>
      <c r="W1" s="148" t="s">
        <v>2710</v>
      </c>
      <c r="X1" s="148" t="s">
        <v>2711</v>
      </c>
      <c r="Y1" s="148" t="s">
        <v>2712</v>
      </c>
      <c r="Z1" s="148" t="s">
        <v>2713</v>
      </c>
      <c r="AA1" s="148" t="s">
        <v>2714</v>
      </c>
      <c r="AB1" s="148" t="s">
        <v>2715</v>
      </c>
      <c r="AC1" s="148" t="s">
        <v>2716</v>
      </c>
      <c r="AD1" s="148" t="s">
        <v>2717</v>
      </c>
      <c r="AE1" s="148" t="s">
        <v>2718</v>
      </c>
      <c r="AF1" s="148" t="s">
        <v>2719</v>
      </c>
      <c r="AG1" s="148" t="s">
        <v>2720</v>
      </c>
      <c r="AH1" s="148" t="s">
        <v>2721</v>
      </c>
      <c r="AI1" s="148" t="s">
        <v>2722</v>
      </c>
      <c r="AJ1" s="148" t="s">
        <v>2723</v>
      </c>
      <c r="AK1" s="148" t="s">
        <v>2724</v>
      </c>
      <c r="AL1" s="148" t="s">
        <v>2725</v>
      </c>
      <c r="AM1" s="148" t="s">
        <v>2726</v>
      </c>
      <c r="AN1" s="148" t="s">
        <v>2727</v>
      </c>
      <c r="AO1" s="148" t="s">
        <v>2728</v>
      </c>
      <c r="AP1" s="148" t="s">
        <v>2729</v>
      </c>
      <c r="AQ1" s="148" t="s">
        <v>2730</v>
      </c>
      <c r="AR1" s="148" t="s">
        <v>2731</v>
      </c>
      <c r="AS1" s="148" t="s">
        <v>2732</v>
      </c>
      <c r="AT1" s="148" t="s">
        <v>2733</v>
      </c>
      <c r="AU1" s="148" t="s">
        <v>2734</v>
      </c>
      <c r="AV1" s="148" t="s">
        <v>2735</v>
      </c>
      <c r="AW1" s="149" t="s">
        <v>2736</v>
      </c>
    </row>
    <row r="2" spans="1:49" ht="60" customHeight="1" outlineLevel="1" x14ac:dyDescent="0.35">
      <c r="A2" s="141" t="s">
        <v>3641</v>
      </c>
      <c r="B2" s="127"/>
      <c r="C2" s="126" t="s">
        <v>3642</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3641</v>
      </c>
      <c r="B3" s="128" t="s">
        <v>2907</v>
      </c>
      <c r="C3" s="129" t="s">
        <v>3643</v>
      </c>
      <c r="D3" s="131" t="s">
        <v>3644</v>
      </c>
      <c r="E3" s="131" t="s">
        <v>3645</v>
      </c>
      <c r="F3" s="131" t="s">
        <v>3646</v>
      </c>
      <c r="G3" s="131" t="s">
        <v>3647</v>
      </c>
      <c r="H3" s="131" t="s">
        <v>3648</v>
      </c>
      <c r="I3" s="133">
        <f>IF(COUNTIF(J3:AW3,"&lt;&gt;")=0,"",SUMPRODUCT(((Recommendations[ImplStatus]="Implemented")+(Recommendations[ImplStatus]="Compensated"))*ISNUMBER(MATCH(Recommendations[Id],J3:AW3,0)))/COUNTIF(J3:AW3,"&lt;&gt;"))</f>
        <v>0</v>
      </c>
      <c r="J3" s="135" t="s">
        <v>105</v>
      </c>
      <c r="K3" s="135" t="s">
        <v>311</v>
      </c>
      <c r="L3" s="135" t="s">
        <v>316</v>
      </c>
      <c r="M3" s="135" t="s">
        <v>973</v>
      </c>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3641</v>
      </c>
      <c r="B4" s="128" t="s">
        <v>3649</v>
      </c>
      <c r="C4" s="129" t="s">
        <v>3650</v>
      </c>
      <c r="D4" s="131" t="s">
        <v>3651</v>
      </c>
      <c r="E4" s="131" t="s">
        <v>3652</v>
      </c>
      <c r="F4" s="131" t="s">
        <v>3653</v>
      </c>
      <c r="G4" s="131" t="s">
        <v>3654</v>
      </c>
      <c r="H4" s="131" t="s">
        <v>3655</v>
      </c>
      <c r="I4" s="133">
        <f>IF(COUNTIF(J4:AW4,"&lt;&gt;")=0,"",SUMPRODUCT(((Recommendations[ImplStatus]="Implemented")+(Recommendations[ImplStatus]="Compensated"))*ISNUMBER(MATCH(Recommendations[Id],J4:AW4,0)))/COUNTIF(J4:AW4,"&lt;&gt;"))</f>
        <v>0</v>
      </c>
      <c r="J4" s="135" t="s">
        <v>305</v>
      </c>
      <c r="K4" s="135" t="s">
        <v>1384</v>
      </c>
      <c r="L4" s="135" t="s">
        <v>1424</v>
      </c>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3641</v>
      </c>
      <c r="B5" s="128" t="s">
        <v>3656</v>
      </c>
      <c r="C5" s="129" t="s">
        <v>3657</v>
      </c>
      <c r="D5" s="131" t="s">
        <v>3658</v>
      </c>
      <c r="E5" s="131" t="s">
        <v>3659</v>
      </c>
      <c r="F5" s="131" t="s">
        <v>3660</v>
      </c>
      <c r="G5" s="131" t="s">
        <v>3661</v>
      </c>
      <c r="H5" s="131" t="s">
        <v>3662</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3641</v>
      </c>
      <c r="B6" s="128" t="s">
        <v>3663</v>
      </c>
      <c r="C6" s="129" t="s">
        <v>3664</v>
      </c>
      <c r="D6" s="131" t="s">
        <v>3665</v>
      </c>
      <c r="E6" s="131" t="s">
        <v>3666</v>
      </c>
      <c r="F6" s="131" t="s">
        <v>3667</v>
      </c>
      <c r="G6" s="131" t="s">
        <v>3668</v>
      </c>
      <c r="H6" s="131" t="s">
        <v>3669</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3641</v>
      </c>
      <c r="B7" s="128" t="s">
        <v>3670</v>
      </c>
      <c r="C7" s="129" t="s">
        <v>3671</v>
      </c>
      <c r="D7" s="131" t="s">
        <v>3672</v>
      </c>
      <c r="E7" s="131" t="s">
        <v>3673</v>
      </c>
      <c r="F7" s="131" t="s">
        <v>3674</v>
      </c>
      <c r="G7" s="131" t="s">
        <v>3675</v>
      </c>
      <c r="H7" s="131" t="s">
        <v>3676</v>
      </c>
      <c r="I7" s="133">
        <f>IF(COUNTIF(J7:AW7,"&lt;&gt;")=0,"",SUMPRODUCT(((Recommendations[ImplStatus]="Implemented")+(Recommendations[ImplStatus]="Compensated"))*ISNUMBER(MATCH(Recommendations[Id],J7:AW7,0)))/COUNTIF(J7:AW7,"&lt;&gt;"))</f>
        <v>0</v>
      </c>
      <c r="J7" s="135" t="s">
        <v>105</v>
      </c>
      <c r="K7" s="135" t="s">
        <v>250</v>
      </c>
      <c r="L7" s="135" t="s">
        <v>255</v>
      </c>
      <c r="M7" s="135" t="s">
        <v>275</v>
      </c>
      <c r="N7" s="135" t="s">
        <v>280</v>
      </c>
      <c r="O7" s="135" t="s">
        <v>285</v>
      </c>
      <c r="P7" s="135" t="s">
        <v>305</v>
      </c>
      <c r="Q7" s="135" t="s">
        <v>566</v>
      </c>
      <c r="R7" s="135" t="s">
        <v>771</v>
      </c>
      <c r="S7" s="135" t="s">
        <v>1075</v>
      </c>
      <c r="T7" s="135" t="s">
        <v>1424</v>
      </c>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3641</v>
      </c>
      <c r="B8" s="128" t="s">
        <v>3677</v>
      </c>
      <c r="C8" s="129" t="s">
        <v>3678</v>
      </c>
      <c r="D8" s="131" t="s">
        <v>3679</v>
      </c>
      <c r="E8" s="131" t="s">
        <v>3680</v>
      </c>
      <c r="F8" s="131" t="s">
        <v>3681</v>
      </c>
      <c r="G8" s="131" t="s">
        <v>3675</v>
      </c>
      <c r="H8" s="131" t="s">
        <v>3682</v>
      </c>
      <c r="I8" s="133">
        <f>IF(COUNTIF(J8:AW8,"&lt;&gt;")=0,"",SUMPRODUCT(((Recommendations[ImplStatus]="Implemented")+(Recommendations[ImplStatus]="Compensated"))*ISNUMBER(MATCH(Recommendations[Id],J8:AW8,0)))/COUNTIF(J8:AW8,"&lt;&gt;"))</f>
        <v>0</v>
      </c>
      <c r="J8" s="135" t="s">
        <v>250</v>
      </c>
      <c r="K8" s="135" t="s">
        <v>255</v>
      </c>
      <c r="L8" s="135" t="s">
        <v>280</v>
      </c>
      <c r="M8" s="135" t="s">
        <v>285</v>
      </c>
      <c r="N8" s="135" t="s">
        <v>451</v>
      </c>
      <c r="O8" s="135" t="s">
        <v>1075</v>
      </c>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3641</v>
      </c>
      <c r="B9" s="128" t="s">
        <v>3683</v>
      </c>
      <c r="C9" s="129" t="s">
        <v>3684</v>
      </c>
      <c r="D9" s="131" t="s">
        <v>3685</v>
      </c>
      <c r="E9" s="131" t="s">
        <v>3686</v>
      </c>
      <c r="F9" s="131" t="s">
        <v>3687</v>
      </c>
      <c r="G9" s="131" t="s">
        <v>3688</v>
      </c>
      <c r="H9" s="131" t="s">
        <v>3689</v>
      </c>
      <c r="I9" s="133">
        <f>IF(COUNTIF(J9:AW9,"&lt;&gt;")=0,"",SUMPRODUCT(((Recommendations[ImplStatus]="Implemented")+(Recommendations[ImplStatus]="Compensated"))*ISNUMBER(MATCH(Recommendations[Id],J9:AW9,0)))/COUNTIF(J9:AW9,"&lt;&gt;"))</f>
        <v>0</v>
      </c>
      <c r="J9" s="135" t="s">
        <v>746</v>
      </c>
      <c r="K9" s="135" t="s">
        <v>872</v>
      </c>
      <c r="L9" s="135" t="s">
        <v>1042</v>
      </c>
      <c r="M9" s="135" t="s">
        <v>1734</v>
      </c>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3641</v>
      </c>
      <c r="B10" s="128" t="s">
        <v>3690</v>
      </c>
      <c r="C10" s="129" t="s">
        <v>3691</v>
      </c>
      <c r="D10" s="131" t="s">
        <v>3692</v>
      </c>
      <c r="E10" s="131" t="s">
        <v>3693</v>
      </c>
      <c r="F10" s="131" t="s">
        <v>3694</v>
      </c>
      <c r="G10" s="131" t="s">
        <v>3695</v>
      </c>
      <c r="H10" s="131" t="s">
        <v>3696</v>
      </c>
      <c r="I10" s="133">
        <f>IF(COUNTIF(J10:AW10,"&lt;&gt;")=0,"",SUMPRODUCT(((Recommendations[ImplStatus]="Implemented")+(Recommendations[ImplStatus]="Compensated"))*ISNUMBER(MATCH(Recommendations[Id],J10:AW10,0)))/COUNTIF(J10:AW10,"&lt;&gt;"))</f>
        <v>0</v>
      </c>
      <c r="J10" s="135" t="s">
        <v>25</v>
      </c>
      <c r="K10" s="135" t="s">
        <v>120</v>
      </c>
      <c r="L10" s="135" t="s">
        <v>159</v>
      </c>
      <c r="M10" s="135" t="s">
        <v>326</v>
      </c>
      <c r="N10" s="135" t="s">
        <v>331</v>
      </c>
      <c r="O10" s="135" t="s">
        <v>822</v>
      </c>
      <c r="P10" s="135" t="s">
        <v>1119</v>
      </c>
      <c r="Q10" s="135" t="s">
        <v>1124</v>
      </c>
      <c r="R10" s="135" t="s">
        <v>1193</v>
      </c>
      <c r="S10" s="135" t="s">
        <v>1338</v>
      </c>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3641</v>
      </c>
      <c r="B11" s="128" t="s">
        <v>3697</v>
      </c>
      <c r="C11" s="129" t="s">
        <v>3698</v>
      </c>
      <c r="D11" s="131" t="s">
        <v>3699</v>
      </c>
      <c r="E11" s="131" t="s">
        <v>3700</v>
      </c>
      <c r="F11" s="131" t="s">
        <v>3701</v>
      </c>
      <c r="G11" s="131" t="s">
        <v>3702</v>
      </c>
      <c r="H11" s="131" t="s">
        <v>3703</v>
      </c>
      <c r="I11" s="133">
        <f>IF(COUNTIF(J11:AW11,"&lt;&gt;")=0,"",SUMPRODUCT(((Recommendations[ImplStatus]="Implemented")+(Recommendations[ImplStatus]="Compensated"))*ISNUMBER(MATCH(Recommendations[Id],J11:AW11,0)))/COUNTIF(J11:AW11,"&lt;&gt;"))</f>
        <v>0</v>
      </c>
      <c r="J11" s="135" t="s">
        <v>31</v>
      </c>
      <c r="K11" s="135" t="s">
        <v>336</v>
      </c>
      <c r="L11" s="135" t="s">
        <v>341</v>
      </c>
      <c r="M11" s="135" t="s">
        <v>346</v>
      </c>
      <c r="N11" s="135" t="s">
        <v>827</v>
      </c>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3641</v>
      </c>
      <c r="B12" s="128" t="s">
        <v>3704</v>
      </c>
      <c r="C12" s="129" t="s">
        <v>3705</v>
      </c>
      <c r="D12" s="131" t="s">
        <v>3706</v>
      </c>
      <c r="E12" s="131" t="s">
        <v>3707</v>
      </c>
      <c r="F12" s="131" t="s">
        <v>3708</v>
      </c>
      <c r="G12" s="131" t="s">
        <v>3695</v>
      </c>
      <c r="H12" s="131" t="s">
        <v>3709</v>
      </c>
      <c r="I12" s="133">
        <f>IF(COUNTIF(J12:AW12,"&lt;&gt;")=0,"",SUMPRODUCT(((Recommendations[ImplStatus]="Implemented")+(Recommendations[ImplStatus]="Compensated"))*ISNUMBER(MATCH(Recommendations[Id],J12:AW12,0)))/COUNTIF(J12:AW12,"&lt;&gt;"))</f>
        <v>0</v>
      </c>
      <c r="J12" s="135" t="s">
        <v>100</v>
      </c>
      <c r="K12" s="135" t="s">
        <v>401</v>
      </c>
      <c r="L12" s="135" t="s">
        <v>406</v>
      </c>
      <c r="M12" s="135" t="s">
        <v>456</v>
      </c>
      <c r="N12" s="135" t="s">
        <v>461</v>
      </c>
      <c r="O12" s="135" t="s">
        <v>466</v>
      </c>
      <c r="P12" s="135" t="s">
        <v>631</v>
      </c>
      <c r="Q12" s="135" t="s">
        <v>636</v>
      </c>
      <c r="R12" s="135" t="s">
        <v>776</v>
      </c>
      <c r="S12" s="135" t="s">
        <v>832</v>
      </c>
      <c r="T12" s="135" t="s">
        <v>837</v>
      </c>
      <c r="U12" s="135" t="s">
        <v>983</v>
      </c>
      <c r="V12" s="135" t="s">
        <v>988</v>
      </c>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3641</v>
      </c>
      <c r="B13" s="128" t="s">
        <v>3710</v>
      </c>
      <c r="C13" s="129" t="s">
        <v>3711</v>
      </c>
      <c r="D13" s="131" t="s">
        <v>3712</v>
      </c>
      <c r="E13" s="131" t="s">
        <v>3713</v>
      </c>
      <c r="F13" s="131" t="s">
        <v>3714</v>
      </c>
      <c r="G13" s="131" t="s">
        <v>3695</v>
      </c>
      <c r="H13" s="131" t="s">
        <v>3715</v>
      </c>
      <c r="I13" s="133">
        <f>IF(COUNTIF(J13:AW13,"&lt;&gt;")=0,"",SUMPRODUCT(((Recommendations[ImplStatus]="Implemented")+(Recommendations[ImplStatus]="Compensated"))*ISNUMBER(MATCH(Recommendations[Id],J13:AW13,0)))/COUNTIF(J13:AW13,"&lt;&gt;"))</f>
        <v>0</v>
      </c>
      <c r="J13" s="135" t="s">
        <v>100</v>
      </c>
      <c r="K13" s="135" t="s">
        <v>401</v>
      </c>
      <c r="L13" s="135" t="s">
        <v>406</v>
      </c>
      <c r="M13" s="135" t="s">
        <v>456</v>
      </c>
      <c r="N13" s="135" t="s">
        <v>461</v>
      </c>
      <c r="O13" s="135" t="s">
        <v>466</v>
      </c>
      <c r="P13" s="135" t="s">
        <v>631</v>
      </c>
      <c r="Q13" s="135" t="s">
        <v>636</v>
      </c>
      <c r="R13" s="135" t="s">
        <v>736</v>
      </c>
      <c r="S13" s="135" t="s">
        <v>832</v>
      </c>
      <c r="T13" s="135" t="s">
        <v>837</v>
      </c>
      <c r="U13" s="135" t="s">
        <v>983</v>
      </c>
      <c r="V13" s="135" t="s">
        <v>988</v>
      </c>
      <c r="W13" s="135" t="s">
        <v>1454</v>
      </c>
      <c r="X13" s="135" t="s">
        <v>1764</v>
      </c>
      <c r="Y13" s="135" t="s">
        <v>1925</v>
      </c>
      <c r="Z13" s="135" t="s">
        <v>2077</v>
      </c>
      <c r="AA13" s="135" t="s">
        <v>2118</v>
      </c>
      <c r="AB13" s="135" t="s">
        <v>2274</v>
      </c>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3641</v>
      </c>
      <c r="B14" s="128" t="s">
        <v>3716</v>
      </c>
      <c r="C14" s="129" t="s">
        <v>3717</v>
      </c>
      <c r="D14" s="131" t="s">
        <v>3718</v>
      </c>
      <c r="E14" s="131" t="s">
        <v>3719</v>
      </c>
      <c r="F14" s="131" t="s">
        <v>3720</v>
      </c>
      <c r="G14" s="131" t="s">
        <v>3721</v>
      </c>
      <c r="H14" s="131" t="s">
        <v>3722</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3641</v>
      </c>
      <c r="B15" s="128" t="s">
        <v>3723</v>
      </c>
      <c r="C15" s="129" t="s">
        <v>3724</v>
      </c>
      <c r="D15" s="131" t="s">
        <v>3725</v>
      </c>
      <c r="E15" s="131" t="s">
        <v>3726</v>
      </c>
      <c r="F15" s="131" t="s">
        <v>3727</v>
      </c>
      <c r="G15" s="131" t="s">
        <v>3728</v>
      </c>
      <c r="H15" s="131" t="s">
        <v>3729</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3641</v>
      </c>
      <c r="B16" s="128" t="s">
        <v>3730</v>
      </c>
      <c r="C16" s="129" t="s">
        <v>3731</v>
      </c>
      <c r="D16" s="131" t="s">
        <v>3732</v>
      </c>
      <c r="E16" s="131" t="s">
        <v>3733</v>
      </c>
      <c r="F16" s="131" t="s">
        <v>3734</v>
      </c>
      <c r="G16" s="131" t="s">
        <v>3735</v>
      </c>
      <c r="H16" s="131" t="s">
        <v>3736</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3641</v>
      </c>
      <c r="B17" s="128" t="s">
        <v>3737</v>
      </c>
      <c r="C17" s="129" t="s">
        <v>3738</v>
      </c>
      <c r="D17" s="131" t="s">
        <v>3739</v>
      </c>
      <c r="E17" s="131" t="s">
        <v>3740</v>
      </c>
      <c r="F17" s="131" t="s">
        <v>3741</v>
      </c>
      <c r="G17" s="131" t="s">
        <v>3742</v>
      </c>
      <c r="H17" s="131" t="s">
        <v>3743</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3641</v>
      </c>
      <c r="B18" s="128" t="s">
        <v>3744</v>
      </c>
      <c r="C18" s="129" t="s">
        <v>3745</v>
      </c>
      <c r="D18" s="131" t="s">
        <v>3746</v>
      </c>
      <c r="E18" s="131" t="s">
        <v>3747</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3748</v>
      </c>
      <c r="B19" s="127"/>
      <c r="C19" s="126" t="s">
        <v>3749</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3748</v>
      </c>
      <c r="B20" s="128" t="s">
        <v>3750</v>
      </c>
      <c r="C20" s="129" t="s">
        <v>3751</v>
      </c>
      <c r="D20" s="131" t="s">
        <v>3752</v>
      </c>
      <c r="E20" s="131" t="s">
        <v>3753</v>
      </c>
      <c r="F20" s="131" t="s">
        <v>3754</v>
      </c>
      <c r="G20" s="131" t="s">
        <v>3755</v>
      </c>
      <c r="H20" s="131" t="s">
        <v>3756</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3748</v>
      </c>
      <c r="B21" s="128" t="s">
        <v>3757</v>
      </c>
      <c r="C21" s="129" t="s">
        <v>3758</v>
      </c>
      <c r="D21" s="131" t="s">
        <v>3759</v>
      </c>
      <c r="E21" s="131" t="s">
        <v>3760</v>
      </c>
      <c r="F21" s="131" t="s">
        <v>3761</v>
      </c>
      <c r="G21" s="131" t="s">
        <v>3762</v>
      </c>
      <c r="H21" s="131" t="s">
        <v>3763</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3764</v>
      </c>
      <c r="B22" s="127"/>
      <c r="C22" s="126" t="s">
        <v>3765</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3764</v>
      </c>
      <c r="B23" s="128" t="s">
        <v>3766</v>
      </c>
      <c r="C23" s="129" t="s">
        <v>3767</v>
      </c>
      <c r="D23" s="131" t="s">
        <v>3768</v>
      </c>
      <c r="E23" s="131" t="s">
        <v>3769</v>
      </c>
      <c r="F23" s="131" t="s">
        <v>3770</v>
      </c>
      <c r="G23" s="131" t="s">
        <v>3771</v>
      </c>
      <c r="H23" s="131" t="s">
        <v>3772</v>
      </c>
      <c r="I23" s="133">
        <f>IF(COUNTIF(J23:AW23,"&lt;&gt;")=0,"",SUMPRODUCT(((Recommendations[ImplStatus]="Implemented")+(Recommendations[ImplStatus]="Compensated"))*ISNUMBER(MATCH(Recommendations[Id],J23:AW23,0)))/COUNTIF(J23:AW23,"&lt;&gt;"))</f>
        <v>0</v>
      </c>
      <c r="J23" s="135" t="s">
        <v>36</v>
      </c>
      <c r="K23" s="135" t="s">
        <v>124</v>
      </c>
      <c r="L23" s="135" t="s">
        <v>230</v>
      </c>
      <c r="M23" s="135" t="s">
        <v>295</v>
      </c>
      <c r="N23" s="135" t="s">
        <v>321</v>
      </c>
      <c r="O23" s="135" t="s">
        <v>411</v>
      </c>
      <c r="P23" s="135" t="s">
        <v>471</v>
      </c>
      <c r="Q23" s="135" t="s">
        <v>591</v>
      </c>
      <c r="R23" s="135" t="s">
        <v>596</v>
      </c>
      <c r="S23" s="135" t="s">
        <v>611</v>
      </c>
      <c r="T23" s="135" t="s">
        <v>791</v>
      </c>
      <c r="U23" s="135" t="s">
        <v>796</v>
      </c>
      <c r="V23" s="135" t="s">
        <v>801</v>
      </c>
      <c r="W23" s="135" t="s">
        <v>816</v>
      </c>
      <c r="X23" s="135" t="s">
        <v>842</v>
      </c>
      <c r="Y23" s="135" t="s">
        <v>847</v>
      </c>
      <c r="Z23" s="135" t="s">
        <v>852</v>
      </c>
      <c r="AA23" s="135" t="s">
        <v>862</v>
      </c>
      <c r="AB23" s="135" t="s">
        <v>872</v>
      </c>
      <c r="AC23" s="135" t="s">
        <v>877</v>
      </c>
      <c r="AD23" s="135" t="s">
        <v>910</v>
      </c>
      <c r="AE23" s="135" t="s">
        <v>1000</v>
      </c>
      <c r="AF23" s="135" t="s">
        <v>1005</v>
      </c>
      <c r="AG23" s="135" t="s">
        <v>1009</v>
      </c>
      <c r="AH23" s="135" t="s">
        <v>1014</v>
      </c>
      <c r="AI23" s="135" t="s">
        <v>1019</v>
      </c>
      <c r="AJ23" s="135" t="s">
        <v>1042</v>
      </c>
      <c r="AK23" s="135" t="s">
        <v>1047</v>
      </c>
      <c r="AL23" s="135" t="s">
        <v>1095</v>
      </c>
      <c r="AM23" s="135" t="s">
        <v>1100</v>
      </c>
      <c r="AN23" s="135" t="s">
        <v>1105</v>
      </c>
      <c r="AO23" s="135" t="s">
        <v>1110</v>
      </c>
      <c r="AP23" s="135" t="s">
        <v>1128</v>
      </c>
      <c r="AQ23" s="135" t="s">
        <v>1178</v>
      </c>
      <c r="AR23" s="135" t="s">
        <v>1264</v>
      </c>
      <c r="AS23" s="135" t="s">
        <v>1369</v>
      </c>
      <c r="AT23" s="135" t="s">
        <v>1419</v>
      </c>
      <c r="AU23" s="135" t="s">
        <v>1434</v>
      </c>
      <c r="AV23" s="135" t="s">
        <v>1439</v>
      </c>
      <c r="AW23" s="145" t="s">
        <v>1444</v>
      </c>
    </row>
    <row r="24" spans="1:49" ht="60" customHeight="1" x14ac:dyDescent="0.35">
      <c r="A24" s="142" t="s">
        <v>3764</v>
      </c>
      <c r="B24" s="128" t="s">
        <v>3773</v>
      </c>
      <c r="C24" s="129" t="s">
        <v>3774</v>
      </c>
      <c r="D24" s="131" t="s">
        <v>3775</v>
      </c>
      <c r="E24" s="131" t="s">
        <v>3776</v>
      </c>
      <c r="F24" s="131" t="s">
        <v>3777</v>
      </c>
      <c r="G24" s="131" t="s">
        <v>3778</v>
      </c>
      <c r="H24" s="131" t="s">
        <v>3779</v>
      </c>
      <c r="I24" s="133">
        <f>IF(COUNTIF(J24:AW24,"&lt;&gt;")=0,"",SUMPRODUCT(((Recommendations[ImplStatus]="Implemented")+(Recommendations[ImplStatus]="Compensated"))*ISNUMBER(MATCH(Recommendations[Id],J24:AW24,0)))/COUNTIF(J24:AW24,"&lt;&gt;"))</f>
        <v>0</v>
      </c>
      <c r="J24" s="135" t="s">
        <v>36</v>
      </c>
      <c r="K24" s="135" t="s">
        <v>411</v>
      </c>
      <c r="L24" s="135" t="s">
        <v>867</v>
      </c>
      <c r="M24" s="135" t="s">
        <v>1359</v>
      </c>
      <c r="N24" s="135" t="s">
        <v>1475</v>
      </c>
      <c r="O24" s="135" t="s">
        <v>1639</v>
      </c>
      <c r="P24" s="135" t="s">
        <v>1649</v>
      </c>
      <c r="Q24" s="135" t="s">
        <v>1783</v>
      </c>
      <c r="R24" s="135" t="s">
        <v>1945</v>
      </c>
      <c r="S24" s="135" t="s">
        <v>2139</v>
      </c>
      <c r="T24" s="135" t="s">
        <v>2295</v>
      </c>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3764</v>
      </c>
      <c r="B25" s="128" t="s">
        <v>3780</v>
      </c>
      <c r="C25" s="129" t="s">
        <v>3781</v>
      </c>
      <c r="D25" s="131" t="s">
        <v>3782</v>
      </c>
      <c r="E25" s="131" t="s">
        <v>3783</v>
      </c>
      <c r="F25" s="131" t="s">
        <v>3784</v>
      </c>
      <c r="G25" s="131" t="s">
        <v>3785</v>
      </c>
      <c r="H25" s="131" t="s">
        <v>3786</v>
      </c>
      <c r="I25" s="133">
        <f>IF(COUNTIF(J25:AW25,"&lt;&gt;")=0,"",SUMPRODUCT(((Recommendations[ImplStatus]="Implemented")+(Recommendations[ImplStatus]="Compensated"))*ISNUMBER(MATCH(Recommendations[Id],J25:AW25,0)))/COUNTIF(J25:AW25,"&lt;&gt;"))</f>
        <v>0</v>
      </c>
      <c r="J25" s="135" t="s">
        <v>124</v>
      </c>
      <c r="K25" s="135" t="s">
        <v>321</v>
      </c>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3764</v>
      </c>
      <c r="B26" s="128" t="s">
        <v>3787</v>
      </c>
      <c r="C26" s="129" t="s">
        <v>3788</v>
      </c>
      <c r="D26" s="131" t="s">
        <v>3789</v>
      </c>
      <c r="E26" s="131" t="s">
        <v>3790</v>
      </c>
      <c r="F26" s="131" t="s">
        <v>3791</v>
      </c>
      <c r="G26" s="131" t="s">
        <v>3778</v>
      </c>
      <c r="H26" s="131" t="s">
        <v>3792</v>
      </c>
      <c r="I26" s="133">
        <f>IF(COUNTIF(J26:AW26,"&lt;&gt;")=0,"",SUMPRODUCT(((Recommendations[ImplStatus]="Implemented")+(Recommendations[ImplStatus]="Compensated"))*ISNUMBER(MATCH(Recommendations[Id],J26:AW26,0)))/COUNTIF(J26:AW26,"&lt;&gt;"))</f>
        <v>0</v>
      </c>
      <c r="J26" s="135" t="s">
        <v>115</v>
      </c>
      <c r="K26" s="135" t="s">
        <v>129</v>
      </c>
      <c r="L26" s="135" t="s">
        <v>882</v>
      </c>
      <c r="M26" s="135" t="s">
        <v>887</v>
      </c>
      <c r="N26" s="135" t="s">
        <v>1052</v>
      </c>
      <c r="O26" s="135" t="s">
        <v>1057</v>
      </c>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3764</v>
      </c>
      <c r="B27" s="128" t="s">
        <v>3793</v>
      </c>
      <c r="C27" s="129" t="s">
        <v>3794</v>
      </c>
      <c r="D27" s="131" t="s">
        <v>3795</v>
      </c>
      <c r="E27" s="131" t="s">
        <v>3796</v>
      </c>
      <c r="F27" s="131" t="s">
        <v>3797</v>
      </c>
      <c r="G27" s="131" t="s">
        <v>3798</v>
      </c>
      <c r="H27" s="131" t="s">
        <v>3799</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3764</v>
      </c>
      <c r="B28" s="128" t="s">
        <v>3800</v>
      </c>
      <c r="C28" s="129" t="s">
        <v>3801</v>
      </c>
      <c r="D28" s="131" t="s">
        <v>3802</v>
      </c>
      <c r="E28" s="131" t="s">
        <v>3803</v>
      </c>
      <c r="F28" s="131" t="s">
        <v>3804</v>
      </c>
      <c r="G28" s="131" t="s">
        <v>3805</v>
      </c>
      <c r="H28" s="131" t="s">
        <v>3806</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3764</v>
      </c>
      <c r="B29" s="128" t="s">
        <v>3807</v>
      </c>
      <c r="C29" s="129" t="s">
        <v>3808</v>
      </c>
      <c r="D29" s="131" t="s">
        <v>3809</v>
      </c>
      <c r="E29" s="131" t="s">
        <v>3810</v>
      </c>
      <c r="F29" s="131" t="s">
        <v>3811</v>
      </c>
      <c r="G29" s="131" t="s">
        <v>3695</v>
      </c>
      <c r="H29" s="131" t="s">
        <v>3812</v>
      </c>
      <c r="I29" s="133">
        <f>IF(COUNTIF(J29:AW29,"&lt;&gt;")=0,"",SUMPRODUCT(((Recommendations[ImplStatus]="Implemented")+(Recommendations[ImplStatus]="Compensated"))*ISNUMBER(MATCH(Recommendations[Id],J29:AW29,0)))/COUNTIF(J29:AW29,"&lt;&gt;"))</f>
        <v>0</v>
      </c>
      <c r="J29" s="135" t="s">
        <v>134</v>
      </c>
      <c r="K29" s="135" t="s">
        <v>476</v>
      </c>
      <c r="L29" s="135" t="s">
        <v>1449</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3764</v>
      </c>
      <c r="B30" s="128" t="s">
        <v>3813</v>
      </c>
      <c r="C30" s="129" t="s">
        <v>3814</v>
      </c>
      <c r="D30" s="131" t="s">
        <v>3815</v>
      </c>
      <c r="E30" s="131" t="s">
        <v>3816</v>
      </c>
      <c r="F30" s="131" t="s">
        <v>3817</v>
      </c>
      <c r="G30" s="131" t="s">
        <v>3778</v>
      </c>
      <c r="H30" s="131" t="s">
        <v>3818</v>
      </c>
      <c r="I30" s="133">
        <f>IF(COUNTIF(J30:AW30,"&lt;&gt;")=0,"",SUMPRODUCT(((Recommendations[ImplStatus]="Implemented")+(Recommendations[ImplStatus]="Compensated"))*ISNUMBER(MATCH(Recommendations[Id],J30:AW30,0)))/COUNTIF(J30:AW30,"&lt;&gt;"))</f>
        <v>0</v>
      </c>
      <c r="J30" s="135" t="s">
        <v>704</v>
      </c>
      <c r="K30" s="135" t="s">
        <v>892</v>
      </c>
      <c r="L30" s="135" t="s">
        <v>897</v>
      </c>
      <c r="M30" s="135" t="s">
        <v>901</v>
      </c>
      <c r="N30" s="135" t="s">
        <v>905</v>
      </c>
      <c r="O30" s="135" t="s">
        <v>991</v>
      </c>
      <c r="P30" s="135" t="s">
        <v>996</v>
      </c>
      <c r="Q30" s="135" t="s">
        <v>1024</v>
      </c>
      <c r="R30" s="135" t="s">
        <v>1029</v>
      </c>
      <c r="S30" s="135" t="s">
        <v>1374</v>
      </c>
      <c r="T30" s="135" t="s">
        <v>1485</v>
      </c>
      <c r="U30" s="135" t="s">
        <v>1654</v>
      </c>
      <c r="V30" s="135" t="s">
        <v>1793</v>
      </c>
      <c r="W30" s="135" t="s">
        <v>1955</v>
      </c>
      <c r="X30" s="135" t="s">
        <v>2149</v>
      </c>
      <c r="Y30" s="135" t="s">
        <v>2305</v>
      </c>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3819</v>
      </c>
      <c r="B31" s="127"/>
      <c r="C31" s="126" t="s">
        <v>3820</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3819</v>
      </c>
      <c r="B32" s="128" t="s">
        <v>3821</v>
      </c>
      <c r="C32" s="129" t="s">
        <v>3822</v>
      </c>
      <c r="D32" s="131" t="s">
        <v>3823</v>
      </c>
      <c r="E32" s="131" t="s">
        <v>3824</v>
      </c>
      <c r="F32" s="131" t="s">
        <v>3825</v>
      </c>
      <c r="G32" s="131" t="s">
        <v>3826</v>
      </c>
      <c r="H32" s="131" t="s">
        <v>3827</v>
      </c>
      <c r="I32" s="133">
        <f>IF(COUNTIF(J32:AW32,"&lt;&gt;")=0,"",SUMPRODUCT(((Recommendations[ImplStatus]="Implemented")+(Recommendations[ImplStatus]="Compensated"))*ISNUMBER(MATCH(Recommendations[Id],J32:AW32,0)))/COUNTIF(J32:AW32,"&lt;&gt;"))</f>
        <v>0</v>
      </c>
      <c r="J32" s="135" t="s">
        <v>581</v>
      </c>
      <c r="K32" s="135" t="s">
        <v>665</v>
      </c>
      <c r="L32" s="135" t="s">
        <v>766</v>
      </c>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3819</v>
      </c>
      <c r="B33" s="128" t="s">
        <v>3828</v>
      </c>
      <c r="C33" s="129" t="s">
        <v>3829</v>
      </c>
      <c r="D33" s="131" t="s">
        <v>3830</v>
      </c>
      <c r="E33" s="131" t="s">
        <v>3831</v>
      </c>
      <c r="F33" s="131" t="s">
        <v>3832</v>
      </c>
      <c r="G33" s="131" t="s">
        <v>3833</v>
      </c>
      <c r="H33" s="131" t="s">
        <v>3834</v>
      </c>
      <c r="I33" s="133">
        <f>IF(COUNTIF(J33:AW33,"&lt;&gt;")=0,"",SUMPRODUCT(((Recommendations[ImplStatus]="Implemented")+(Recommendations[ImplStatus]="Compensated"))*ISNUMBER(MATCH(Recommendations[Id],J33:AW33,0)))/COUNTIF(J33:AW33,"&lt;&gt;"))</f>
        <v>0</v>
      </c>
      <c r="J33" s="135" t="s">
        <v>149</v>
      </c>
      <c r="K33" s="135" t="s">
        <v>356</v>
      </c>
      <c r="L33" s="135" t="s">
        <v>361</v>
      </c>
      <c r="M33" s="135" t="s">
        <v>371</v>
      </c>
      <c r="N33" s="135" t="s">
        <v>376</v>
      </c>
      <c r="O33" s="135" t="s">
        <v>381</v>
      </c>
      <c r="P33" s="135" t="s">
        <v>386</v>
      </c>
      <c r="Q33" s="135" t="s">
        <v>391</v>
      </c>
      <c r="R33" s="135" t="s">
        <v>396</v>
      </c>
      <c r="S33" s="135" t="s">
        <v>501</v>
      </c>
      <c r="T33" s="135" t="s">
        <v>526</v>
      </c>
      <c r="U33" s="135" t="s">
        <v>601</v>
      </c>
      <c r="V33" s="135" t="s">
        <v>651</v>
      </c>
      <c r="W33" s="135" t="s">
        <v>656</v>
      </c>
      <c r="X33" s="135" t="s">
        <v>741</v>
      </c>
      <c r="Y33" s="135" t="s">
        <v>958</v>
      </c>
      <c r="Z33" s="135" t="s">
        <v>978</v>
      </c>
      <c r="AA33" s="135" t="s">
        <v>1085</v>
      </c>
      <c r="AB33" s="135" t="s">
        <v>1133</v>
      </c>
      <c r="AC33" s="135" t="s">
        <v>1143</v>
      </c>
      <c r="AD33" s="135" t="s">
        <v>1148</v>
      </c>
      <c r="AE33" s="135" t="s">
        <v>1153</v>
      </c>
      <c r="AF33" s="135" t="s">
        <v>1158</v>
      </c>
      <c r="AG33" s="135" t="s">
        <v>1163</v>
      </c>
      <c r="AH33" s="135" t="s">
        <v>1173</v>
      </c>
      <c r="AI33" s="135" t="s">
        <v>1183</v>
      </c>
      <c r="AJ33" s="135" t="s">
        <v>1188</v>
      </c>
      <c r="AK33" s="135" t="s">
        <v>1203</v>
      </c>
      <c r="AL33" s="135" t="s">
        <v>1208</v>
      </c>
      <c r="AM33" s="135" t="s">
        <v>1213</v>
      </c>
      <c r="AN33" s="135" t="s">
        <v>1218</v>
      </c>
      <c r="AO33" s="135" t="s">
        <v>1222</v>
      </c>
      <c r="AP33" s="135" t="s">
        <v>1227</v>
      </c>
      <c r="AQ33" s="135" t="s">
        <v>1232</v>
      </c>
      <c r="AR33" s="135" t="s">
        <v>1236</v>
      </c>
      <c r="AS33" s="135" t="s">
        <v>1240</v>
      </c>
      <c r="AT33" s="135" t="s">
        <v>1245</v>
      </c>
      <c r="AU33" s="135" t="s">
        <v>1250</v>
      </c>
      <c r="AV33" s="135" t="s">
        <v>1255</v>
      </c>
      <c r="AW33" s="145" t="s">
        <v>1259</v>
      </c>
    </row>
    <row r="34" spans="1:49" ht="60" customHeight="1" x14ac:dyDescent="0.35">
      <c r="A34" s="142" t="s">
        <v>3819</v>
      </c>
      <c r="B34" s="128" t="s">
        <v>3835</v>
      </c>
      <c r="C34" s="129" t="s">
        <v>3836</v>
      </c>
      <c r="D34" s="131" t="s">
        <v>3837</v>
      </c>
      <c r="E34" s="131" t="s">
        <v>3838</v>
      </c>
      <c r="F34" s="131" t="s">
        <v>3839</v>
      </c>
      <c r="G34" s="131" t="s">
        <v>3840</v>
      </c>
      <c r="H34" s="131" t="s">
        <v>3841</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3819</v>
      </c>
      <c r="B35" s="128" t="s">
        <v>3842</v>
      </c>
      <c r="C35" s="129" t="s">
        <v>3843</v>
      </c>
      <c r="D35" s="131" t="s">
        <v>3844</v>
      </c>
      <c r="E35" s="131" t="s">
        <v>3845</v>
      </c>
      <c r="F35" s="131" t="s">
        <v>3846</v>
      </c>
      <c r="G35" s="131" t="s">
        <v>3847</v>
      </c>
      <c r="H35" s="131" t="s">
        <v>3848</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3819</v>
      </c>
      <c r="B36" s="128" t="s">
        <v>3849</v>
      </c>
      <c r="C36" s="129" t="s">
        <v>3850</v>
      </c>
      <c r="D36" s="131" t="s">
        <v>3851</v>
      </c>
      <c r="E36" s="131" t="s">
        <v>3852</v>
      </c>
      <c r="F36" s="131" t="s">
        <v>3853</v>
      </c>
      <c r="G36" s="131" t="s">
        <v>3854</v>
      </c>
      <c r="H36" s="131" t="s">
        <v>3855</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3819</v>
      </c>
      <c r="B37" s="128" t="s">
        <v>3856</v>
      </c>
      <c r="C37" s="129" t="s">
        <v>3857</v>
      </c>
      <c r="D37" s="131" t="s">
        <v>3858</v>
      </c>
      <c r="E37" s="131" t="s">
        <v>3859</v>
      </c>
      <c r="F37" s="131" t="s">
        <v>3860</v>
      </c>
      <c r="G37" s="131" t="s">
        <v>3861</v>
      </c>
      <c r="H37" s="131" t="s">
        <v>3862</v>
      </c>
      <c r="I37" s="133">
        <f>IF(COUNTIF(J37:AW37,"&lt;&gt;")=0,"",SUMPRODUCT(((Recommendations[ImplStatus]="Implemented")+(Recommendations[ImplStatus]="Compensated"))*ISNUMBER(MATCH(Recommendations[Id],J37:AW37,0)))/COUNTIF(J37:AW37,"&lt;&gt;"))</f>
        <v>0</v>
      </c>
      <c r="J37" s="135" t="s">
        <v>144</v>
      </c>
      <c r="K37" s="135" t="s">
        <v>154</v>
      </c>
      <c r="L37" s="135" t="s">
        <v>164</v>
      </c>
      <c r="M37" s="135" t="s">
        <v>245</v>
      </c>
      <c r="N37" s="135" t="s">
        <v>426</v>
      </c>
      <c r="O37" s="135" t="s">
        <v>431</v>
      </c>
      <c r="P37" s="135" t="s">
        <v>436</v>
      </c>
      <c r="Q37" s="135" t="s">
        <v>546</v>
      </c>
      <c r="R37" s="135" t="s">
        <v>606</v>
      </c>
      <c r="S37" s="135" t="s">
        <v>670</v>
      </c>
      <c r="T37" s="135" t="s">
        <v>694</v>
      </c>
      <c r="U37" s="135" t="s">
        <v>699</v>
      </c>
      <c r="V37" s="135" t="s">
        <v>709</v>
      </c>
      <c r="W37" s="135" t="s">
        <v>714</v>
      </c>
      <c r="X37" s="135" t="s">
        <v>719</v>
      </c>
      <c r="Y37" s="135" t="s">
        <v>723</v>
      </c>
      <c r="Z37" s="135" t="s">
        <v>727</v>
      </c>
      <c r="AA37" s="135" t="s">
        <v>732</v>
      </c>
      <c r="AB37" s="135" t="s">
        <v>761</v>
      </c>
      <c r="AC37" s="135" t="s">
        <v>781</v>
      </c>
      <c r="AD37" s="135" t="s">
        <v>806</v>
      </c>
      <c r="AE37" s="135" t="s">
        <v>963</v>
      </c>
      <c r="AF37" s="135" t="s">
        <v>1090</v>
      </c>
      <c r="AG37" s="135" t="s">
        <v>1138</v>
      </c>
      <c r="AH37" s="135" t="s">
        <v>1198</v>
      </c>
      <c r="AI37" s="135" t="s">
        <v>1348</v>
      </c>
      <c r="AJ37" s="135" t="s">
        <v>1520</v>
      </c>
      <c r="AK37" s="135" t="s">
        <v>1608</v>
      </c>
      <c r="AL37" s="135" t="s">
        <v>1694</v>
      </c>
      <c r="AM37" s="135" t="s">
        <v>1828</v>
      </c>
      <c r="AN37" s="135" t="s">
        <v>1916</v>
      </c>
      <c r="AO37" s="135" t="s">
        <v>1990</v>
      </c>
      <c r="AP37" s="135" t="s">
        <v>2067</v>
      </c>
      <c r="AQ37" s="135" t="s">
        <v>2184</v>
      </c>
      <c r="AR37" s="135" t="s">
        <v>2254</v>
      </c>
      <c r="AS37" s="135" t="s">
        <v>2340</v>
      </c>
      <c r="AT37" s="135" t="s">
        <v>2422</v>
      </c>
      <c r="AU37" s="135"/>
      <c r="AV37" s="135"/>
      <c r="AW37" s="145"/>
    </row>
    <row r="38" spans="1:49" ht="60" customHeight="1" x14ac:dyDescent="0.35">
      <c r="A38" s="142" t="s">
        <v>3819</v>
      </c>
      <c r="B38" s="128" t="s">
        <v>3863</v>
      </c>
      <c r="C38" s="129" t="s">
        <v>3864</v>
      </c>
      <c r="D38" s="131" t="s">
        <v>3865</v>
      </c>
      <c r="E38" s="131" t="s">
        <v>3866</v>
      </c>
      <c r="F38" s="131" t="s">
        <v>3867</v>
      </c>
      <c r="G38" s="131" t="s">
        <v>3868</v>
      </c>
      <c r="H38" s="131" t="s">
        <v>3869</v>
      </c>
      <c r="I38" s="133">
        <f>IF(COUNTIF(J38:AW38,"&lt;&gt;")=0,"",SUMPRODUCT(((Recommendations[ImplStatus]="Implemented")+(Recommendations[ImplStatus]="Compensated"))*ISNUMBER(MATCH(Recommendations[Id],J38:AW38,0)))/COUNTIF(J38:AW38,"&lt;&gt;"))</f>
        <v>0</v>
      </c>
      <c r="J38" s="135" t="s">
        <v>41</v>
      </c>
      <c r="K38" s="135" t="s">
        <v>1490</v>
      </c>
      <c r="L38" s="135" t="s">
        <v>1664</v>
      </c>
      <c r="M38" s="135" t="s">
        <v>1798</v>
      </c>
      <c r="N38" s="135" t="s">
        <v>1960</v>
      </c>
      <c r="O38" s="135" t="s">
        <v>2154</v>
      </c>
      <c r="P38" s="135" t="s">
        <v>2310</v>
      </c>
      <c r="Q38" s="135" t="s">
        <v>2315</v>
      </c>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3819</v>
      </c>
      <c r="B39" s="128" t="s">
        <v>3870</v>
      </c>
      <c r="C39" s="129" t="s">
        <v>3871</v>
      </c>
      <c r="D39" s="131" t="s">
        <v>3872</v>
      </c>
      <c r="E39" s="131" t="s">
        <v>3873</v>
      </c>
      <c r="F39" s="131" t="s">
        <v>3874</v>
      </c>
      <c r="G39" s="131" t="s">
        <v>3875</v>
      </c>
      <c r="H39" s="131" t="s">
        <v>3876</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3819</v>
      </c>
      <c r="B40" s="128" t="s">
        <v>3877</v>
      </c>
      <c r="C40" s="129" t="s">
        <v>3878</v>
      </c>
      <c r="D40" s="131" t="s">
        <v>3879</v>
      </c>
      <c r="E40" s="131" t="s">
        <v>3880</v>
      </c>
      <c r="F40" s="131" t="s">
        <v>3881</v>
      </c>
      <c r="G40" s="131" t="s">
        <v>3882</v>
      </c>
      <c r="H40" s="131" t="s">
        <v>3883</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3819</v>
      </c>
      <c r="B41" s="128" t="s">
        <v>3884</v>
      </c>
      <c r="C41" s="129" t="s">
        <v>3885</v>
      </c>
      <c r="D41" s="131" t="s">
        <v>3886</v>
      </c>
      <c r="E41" s="131" t="s">
        <v>3887</v>
      </c>
      <c r="F41" s="131" t="s">
        <v>3888</v>
      </c>
      <c r="G41" s="131" t="s">
        <v>3826</v>
      </c>
      <c r="H41" s="131" t="s">
        <v>3889</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3890</v>
      </c>
      <c r="B42" s="127"/>
      <c r="C42" s="126" t="s">
        <v>3891</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3890</v>
      </c>
      <c r="B43" s="128" t="s">
        <v>3892</v>
      </c>
      <c r="C43" s="129" t="s">
        <v>3893</v>
      </c>
      <c r="D43" s="131" t="s">
        <v>3894</v>
      </c>
      <c r="E43" s="131" t="s">
        <v>3895</v>
      </c>
      <c r="F43" s="131" t="s">
        <v>3896</v>
      </c>
      <c r="G43" s="131" t="s">
        <v>3897</v>
      </c>
      <c r="H43" s="131" t="s">
        <v>3898</v>
      </c>
      <c r="I43" s="133">
        <f>IF(COUNTIF(J43:AW43,"&lt;&gt;")=0,"",SUMPRODUCT(((Recommendations[ImplStatus]="Implemented")+(Recommendations[ImplStatus]="Compensated"))*ISNUMBER(MATCH(Recommendations[Id],J43:AW43,0)))/COUNTIF(J43:AW43,"&lt;&gt;"))</f>
        <v>0</v>
      </c>
      <c r="J43" s="135" t="s">
        <v>46</v>
      </c>
      <c r="K43" s="135" t="s">
        <v>220</v>
      </c>
      <c r="L43" s="135" t="s">
        <v>260</v>
      </c>
      <c r="M43" s="135" t="s">
        <v>366</v>
      </c>
      <c r="N43" s="135" t="s">
        <v>441</v>
      </c>
      <c r="O43" s="135" t="s">
        <v>506</v>
      </c>
      <c r="P43" s="135" t="s">
        <v>968</v>
      </c>
      <c r="Q43" s="135" t="s">
        <v>1168</v>
      </c>
      <c r="R43" s="135" t="s">
        <v>1394</v>
      </c>
      <c r="S43" s="135" t="s">
        <v>1399</v>
      </c>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3890</v>
      </c>
      <c r="B44" s="128" t="s">
        <v>3899</v>
      </c>
      <c r="C44" s="129" t="s">
        <v>3900</v>
      </c>
      <c r="D44" s="131" t="s">
        <v>3901</v>
      </c>
      <c r="E44" s="131" t="s">
        <v>3902</v>
      </c>
      <c r="F44" s="131" t="s">
        <v>3903</v>
      </c>
      <c r="G44" s="131" t="s">
        <v>3904</v>
      </c>
      <c r="H44" s="131" t="s">
        <v>3905</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3890</v>
      </c>
      <c r="B45" s="128" t="s">
        <v>3906</v>
      </c>
      <c r="C45" s="129" t="s">
        <v>3907</v>
      </c>
      <c r="D45" s="131" t="s">
        <v>3908</v>
      </c>
      <c r="E45" s="131" t="s">
        <v>3909</v>
      </c>
      <c r="F45" s="131" t="s">
        <v>3910</v>
      </c>
      <c r="G45" s="131" t="s">
        <v>3911</v>
      </c>
      <c r="H45" s="131" t="s">
        <v>3912</v>
      </c>
      <c r="I45" s="133">
        <f>IF(COUNTIF(J45:AW45,"&lt;&gt;")=0,"",SUMPRODUCT(((Recommendations[ImplStatus]="Implemented")+(Recommendations[ImplStatus]="Compensated"))*ISNUMBER(MATCH(Recommendations[Id],J45:AW45,0)))/COUNTIF(J45:AW45,"&lt;&gt;"))</f>
        <v>0</v>
      </c>
      <c r="J45" s="135" t="s">
        <v>51</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3890</v>
      </c>
      <c r="B46" s="128" t="s">
        <v>3913</v>
      </c>
      <c r="C46" s="129" t="s">
        <v>3914</v>
      </c>
      <c r="D46" s="131" t="s">
        <v>3915</v>
      </c>
      <c r="E46" s="131" t="s">
        <v>3916</v>
      </c>
      <c r="F46" s="131" t="s">
        <v>3917</v>
      </c>
      <c r="G46" s="131" t="s">
        <v>3911</v>
      </c>
      <c r="H46" s="131" t="s">
        <v>3918</v>
      </c>
      <c r="I46" s="133">
        <f>IF(COUNTIF(J46:AW46,"&lt;&gt;")=0,"",SUMPRODUCT(((Recommendations[ImplStatus]="Implemented")+(Recommendations[ImplStatus]="Compensated"))*ISNUMBER(MATCH(Recommendations[Id],J46:AW46,0)))/COUNTIF(J46:AW46,"&lt;&gt;"))</f>
        <v>0</v>
      </c>
      <c r="J46" s="135" t="s">
        <v>51</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3890</v>
      </c>
      <c r="B47" s="128" t="s">
        <v>3919</v>
      </c>
      <c r="C47" s="129" t="s">
        <v>3920</v>
      </c>
      <c r="D47" s="131" t="s">
        <v>3921</v>
      </c>
      <c r="E47" s="131" t="s">
        <v>3922</v>
      </c>
      <c r="F47" s="131" t="s">
        <v>3923</v>
      </c>
      <c r="G47" s="131" t="s">
        <v>3924</v>
      </c>
      <c r="H47" s="131" t="s">
        <v>3925</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3890</v>
      </c>
      <c r="B48" s="128" t="s">
        <v>3926</v>
      </c>
      <c r="C48" s="129" t="s">
        <v>3927</v>
      </c>
      <c r="D48" s="131" t="s">
        <v>3928</v>
      </c>
      <c r="E48" s="131" t="s">
        <v>3929</v>
      </c>
      <c r="F48" s="131" t="s">
        <v>3930</v>
      </c>
      <c r="G48" s="131" t="s">
        <v>3931</v>
      </c>
      <c r="H48" s="131" t="s">
        <v>3932</v>
      </c>
      <c r="I48" s="133">
        <f>IF(COUNTIF(J48:AW48,"&lt;&gt;")=0,"",SUMPRODUCT(((Recommendations[ImplStatus]="Implemented")+(Recommendations[ImplStatus]="Compensated"))*ISNUMBER(MATCH(Recommendations[Id],J48:AW48,0)))/COUNTIF(J48:AW48,"&lt;&gt;"))</f>
        <v>0</v>
      </c>
      <c r="J48" s="135" t="s">
        <v>56</v>
      </c>
      <c r="K48" s="135" t="s">
        <v>61</v>
      </c>
      <c r="L48" s="135" t="s">
        <v>66</v>
      </c>
      <c r="M48" s="135" t="s">
        <v>71</v>
      </c>
      <c r="N48" s="135" t="s">
        <v>76</v>
      </c>
      <c r="O48" s="135" t="s">
        <v>80</v>
      </c>
      <c r="P48" s="135" t="s">
        <v>90</v>
      </c>
      <c r="Q48" s="135" t="s">
        <v>205</v>
      </c>
      <c r="R48" s="135" t="s">
        <v>210</v>
      </c>
      <c r="S48" s="135" t="s">
        <v>416</v>
      </c>
      <c r="T48" s="135" t="s">
        <v>421</v>
      </c>
      <c r="U48" s="135" t="s">
        <v>646</v>
      </c>
      <c r="V48" s="135" t="s">
        <v>915</v>
      </c>
      <c r="W48" s="135" t="s">
        <v>920</v>
      </c>
      <c r="X48" s="135" t="s">
        <v>923</v>
      </c>
      <c r="Y48" s="135" t="s">
        <v>926</v>
      </c>
      <c r="Z48" s="135" t="s">
        <v>939</v>
      </c>
      <c r="AA48" s="135" t="s">
        <v>944</v>
      </c>
      <c r="AB48" s="135" t="s">
        <v>949</v>
      </c>
      <c r="AC48" s="135" t="s">
        <v>954</v>
      </c>
      <c r="AD48" s="135" t="s">
        <v>1034</v>
      </c>
      <c r="AE48" s="135" t="s">
        <v>1115</v>
      </c>
      <c r="AF48" s="135" t="s">
        <v>1298</v>
      </c>
      <c r="AG48" s="135" t="s">
        <v>1329</v>
      </c>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3890</v>
      </c>
      <c r="B49" s="128" t="s">
        <v>3933</v>
      </c>
      <c r="C49" s="129" t="s">
        <v>3934</v>
      </c>
      <c r="D49" s="131" t="s">
        <v>3935</v>
      </c>
      <c r="E49" s="131" t="s">
        <v>3936</v>
      </c>
      <c r="F49" s="131" t="s">
        <v>3937</v>
      </c>
      <c r="G49" s="131" t="s">
        <v>3695</v>
      </c>
      <c r="H49" s="131" t="s">
        <v>3938</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3890</v>
      </c>
      <c r="B50" s="128" t="s">
        <v>3939</v>
      </c>
      <c r="C50" s="129" t="s">
        <v>3940</v>
      </c>
      <c r="D50" s="131" t="s">
        <v>3941</v>
      </c>
      <c r="E50" s="131" t="s">
        <v>3942</v>
      </c>
      <c r="F50" s="131" t="s">
        <v>3943</v>
      </c>
      <c r="G50" s="131" t="s">
        <v>3944</v>
      </c>
      <c r="H50" s="131" t="s">
        <v>3945</v>
      </c>
      <c r="I50" s="133">
        <f>IF(COUNTIF(J50:AW50,"&lt;&gt;")=0,"",SUMPRODUCT(((Recommendations[ImplStatus]="Implemented")+(Recommendations[ImplStatus]="Compensated"))*ISNUMBER(MATCH(Recommendations[Id],J50:AW50,0)))/COUNTIF(J50:AW50,"&lt;&gt;"))</f>
        <v>0</v>
      </c>
      <c r="J50" s="135" t="s">
        <v>95</v>
      </c>
      <c r="K50" s="135" t="s">
        <v>446</v>
      </c>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3946</v>
      </c>
      <c r="B51" s="127"/>
      <c r="C51" s="126" t="s">
        <v>3947</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3946</v>
      </c>
      <c r="B52" s="128" t="s">
        <v>3948</v>
      </c>
      <c r="C52" s="129" t="s">
        <v>3949</v>
      </c>
      <c r="D52" s="131" t="s">
        <v>3950</v>
      </c>
      <c r="E52" s="131" t="s">
        <v>3951</v>
      </c>
      <c r="F52" s="131" t="s">
        <v>3952</v>
      </c>
      <c r="G52" s="131" t="s">
        <v>3953</v>
      </c>
      <c r="H52" s="131" t="s">
        <v>3954</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3946</v>
      </c>
      <c r="B53" s="128" t="s">
        <v>3955</v>
      </c>
      <c r="C53" s="129" t="s">
        <v>3956</v>
      </c>
      <c r="D53" s="131" t="s">
        <v>3957</v>
      </c>
      <c r="E53" s="131" t="s">
        <v>3958</v>
      </c>
      <c r="F53" s="131" t="s">
        <v>3959</v>
      </c>
      <c r="G53" s="131" t="s">
        <v>3960</v>
      </c>
      <c r="H53" s="131" t="s">
        <v>3961</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3946</v>
      </c>
      <c r="B54" s="128" t="s">
        <v>3962</v>
      </c>
      <c r="C54" s="129" t="s">
        <v>3963</v>
      </c>
      <c r="D54" s="131" t="s">
        <v>3964</v>
      </c>
      <c r="E54" s="131" t="s">
        <v>3965</v>
      </c>
      <c r="F54" s="131" t="s">
        <v>3966</v>
      </c>
      <c r="G54" s="131" t="s">
        <v>3967</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3946</v>
      </c>
      <c r="B55" s="128" t="s">
        <v>3968</v>
      </c>
      <c r="C55" s="129" t="s">
        <v>3969</v>
      </c>
      <c r="D55" s="131" t="s">
        <v>3970</v>
      </c>
      <c r="E55" s="131" t="s">
        <v>3971</v>
      </c>
      <c r="F55" s="131" t="s">
        <v>3972</v>
      </c>
      <c r="G55" s="131" t="s">
        <v>3973</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3946</v>
      </c>
      <c r="B56" s="128" t="s">
        <v>3974</v>
      </c>
      <c r="C56" s="129" t="s">
        <v>3975</v>
      </c>
      <c r="D56" s="131" t="s">
        <v>3976</v>
      </c>
      <c r="E56" s="131" t="s">
        <v>3977</v>
      </c>
      <c r="F56" s="131" t="s">
        <v>3978</v>
      </c>
      <c r="G56" s="131" t="s">
        <v>3979</v>
      </c>
      <c r="H56" s="131" t="s">
        <v>3980</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3981</v>
      </c>
      <c r="B57" s="127"/>
      <c r="C57" s="126" t="s">
        <v>3982</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3981</v>
      </c>
      <c r="B58" s="128" t="s">
        <v>3983</v>
      </c>
      <c r="C58" s="129" t="s">
        <v>3984</v>
      </c>
      <c r="D58" s="131" t="s">
        <v>3985</v>
      </c>
      <c r="E58" s="131" t="s">
        <v>3986</v>
      </c>
      <c r="F58" s="131" t="s">
        <v>3987</v>
      </c>
      <c r="G58" s="131" t="s">
        <v>3988</v>
      </c>
      <c r="H58" s="131" t="s">
        <v>3989</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3981</v>
      </c>
      <c r="B59" s="128" t="s">
        <v>3990</v>
      </c>
      <c r="C59" s="129" t="s">
        <v>3991</v>
      </c>
      <c r="D59" s="131" t="s">
        <v>3992</v>
      </c>
      <c r="E59" s="131" t="s">
        <v>3993</v>
      </c>
      <c r="F59" s="131" t="s">
        <v>3994</v>
      </c>
      <c r="G59" s="131" t="s">
        <v>3995</v>
      </c>
      <c r="H59" s="131" t="s">
        <v>3996</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3981</v>
      </c>
      <c r="B60" s="128" t="s">
        <v>3997</v>
      </c>
      <c r="C60" s="129" t="s">
        <v>3998</v>
      </c>
      <c r="D60" s="131" t="s">
        <v>3999</v>
      </c>
      <c r="E60" s="131" t="s">
        <v>4000</v>
      </c>
      <c r="F60" s="131" t="s">
        <v>4001</v>
      </c>
      <c r="G60" s="131" t="s">
        <v>4002</v>
      </c>
      <c r="H60" s="131" t="s">
        <v>4003</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4004</v>
      </c>
      <c r="B61" s="127"/>
      <c r="C61" s="126" t="s">
        <v>4005</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4004</v>
      </c>
      <c r="B62" s="128" t="s">
        <v>4006</v>
      </c>
      <c r="C62" s="129" t="s">
        <v>4007</v>
      </c>
      <c r="D62" s="131" t="s">
        <v>4008</v>
      </c>
      <c r="E62" s="131" t="s">
        <v>4009</v>
      </c>
      <c r="F62" s="131" t="s">
        <v>4010</v>
      </c>
      <c r="G62" s="131" t="s">
        <v>4011</v>
      </c>
      <c r="H62" s="131" t="s">
        <v>4012</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4004</v>
      </c>
      <c r="B63" s="128" t="s">
        <v>4013</v>
      </c>
      <c r="C63" s="129" t="s">
        <v>4014</v>
      </c>
      <c r="D63" s="131" t="s">
        <v>4015</v>
      </c>
      <c r="E63" s="131" t="s">
        <v>4016</v>
      </c>
      <c r="F63" s="131" t="s">
        <v>4017</v>
      </c>
      <c r="G63" s="131" t="s">
        <v>4018</v>
      </c>
      <c r="H63" s="131" t="s">
        <v>4019</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4004</v>
      </c>
      <c r="B64" s="128" t="s">
        <v>4020</v>
      </c>
      <c r="C64" s="129" t="s">
        <v>4021</v>
      </c>
      <c r="D64" s="131" t="s">
        <v>4022</v>
      </c>
      <c r="E64" s="131" t="s">
        <v>4023</v>
      </c>
      <c r="F64" s="131" t="s">
        <v>4024</v>
      </c>
      <c r="G64" s="131" t="s">
        <v>4025</v>
      </c>
      <c r="H64" s="131" t="s">
        <v>4026</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4004</v>
      </c>
      <c r="B65" s="128" t="s">
        <v>4027</v>
      </c>
      <c r="C65" s="129" t="s">
        <v>4028</v>
      </c>
      <c r="D65" s="131" t="s">
        <v>4029</v>
      </c>
      <c r="E65" s="131" t="s">
        <v>4030</v>
      </c>
      <c r="F65" s="131" t="s">
        <v>4031</v>
      </c>
      <c r="G65" s="131" t="s">
        <v>4032</v>
      </c>
      <c r="H65" s="131" t="s">
        <v>4033</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4004</v>
      </c>
      <c r="B66" s="128" t="s">
        <v>4034</v>
      </c>
      <c r="C66" s="129" t="s">
        <v>4035</v>
      </c>
      <c r="D66" s="131" t="s">
        <v>4036</v>
      </c>
      <c r="E66" s="131" t="s">
        <v>4037</v>
      </c>
      <c r="F66" s="131" t="s">
        <v>4038</v>
      </c>
      <c r="G66" s="131" t="s">
        <v>4039</v>
      </c>
      <c r="H66" s="131" t="s">
        <v>4040</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4004</v>
      </c>
      <c r="B67" s="128" t="s">
        <v>4041</v>
      </c>
      <c r="C67" s="129" t="s">
        <v>4042</v>
      </c>
      <c r="D67" s="131" t="s">
        <v>4043</v>
      </c>
      <c r="E67" s="131" t="s">
        <v>4044</v>
      </c>
      <c r="F67" s="131" t="s">
        <v>4045</v>
      </c>
      <c r="G67" s="131" t="s">
        <v>4046</v>
      </c>
      <c r="H67" s="131" t="s">
        <v>4047</v>
      </c>
      <c r="I67" s="133">
        <f>IF(COUNTIF(J67:AW67,"&lt;&gt;")=0,"",SUMPRODUCT(((Recommendations[ImplStatus]="Implemented")+(Recommendations[ImplStatus]="Compensated"))*ISNUMBER(MATCH(Recommendations[Id],J67:AW67,0)))/COUNTIF(J67:AW67,"&lt;&gt;"))</f>
        <v>0</v>
      </c>
      <c r="J67" s="135" t="s">
        <v>719</v>
      </c>
      <c r="K67" s="135" t="s">
        <v>732</v>
      </c>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4004</v>
      </c>
      <c r="B68" s="128" t="s">
        <v>4048</v>
      </c>
      <c r="C68" s="129" t="s">
        <v>4049</v>
      </c>
      <c r="D68" s="131" t="s">
        <v>4050</v>
      </c>
      <c r="E68" s="131" t="s">
        <v>4051</v>
      </c>
      <c r="F68" s="131" t="s">
        <v>4052</v>
      </c>
      <c r="G68" s="131" t="s">
        <v>4053</v>
      </c>
      <c r="H68" s="131" t="s">
        <v>4054</v>
      </c>
      <c r="I68" s="133">
        <f>IF(COUNTIF(J68:AW68,"&lt;&gt;")=0,"",SUMPRODUCT(((Recommendations[ImplStatus]="Implemented")+(Recommendations[ImplStatus]="Compensated"))*ISNUMBER(MATCH(Recommendations[Id],J68:AW68,0)))/COUNTIF(J68:AW68,"&lt;&gt;"))</f>
        <v>0</v>
      </c>
      <c r="J68" s="135" t="s">
        <v>290</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4055</v>
      </c>
      <c r="B69" s="127"/>
      <c r="C69" s="126" t="s">
        <v>4056</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4055</v>
      </c>
      <c r="B70" s="128" t="s">
        <v>4057</v>
      </c>
      <c r="C70" s="129" t="s">
        <v>4058</v>
      </c>
      <c r="D70" s="131" t="s">
        <v>4059</v>
      </c>
      <c r="E70" s="131" t="s">
        <v>4060</v>
      </c>
      <c r="F70" s="131" t="s">
        <v>4061</v>
      </c>
      <c r="G70" s="131" t="s">
        <v>4062</v>
      </c>
      <c r="H70" s="131" t="s">
        <v>4063</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4055</v>
      </c>
      <c r="B71" s="128" t="s">
        <v>4064</v>
      </c>
      <c r="C71" s="129" t="s">
        <v>4065</v>
      </c>
      <c r="D71" s="131" t="s">
        <v>4066</v>
      </c>
      <c r="E71" s="131" t="s">
        <v>4067</v>
      </c>
      <c r="F71" s="131" t="s">
        <v>4068</v>
      </c>
      <c r="G71" s="131" t="s">
        <v>4069</v>
      </c>
      <c r="H71" s="131" t="s">
        <v>4070</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4071</v>
      </c>
      <c r="B72" s="127"/>
      <c r="C72" s="126" t="s">
        <v>4072</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4071</v>
      </c>
      <c r="B73" s="128" t="s">
        <v>4073</v>
      </c>
      <c r="C73" s="129" t="s">
        <v>4074</v>
      </c>
      <c r="D73" s="131" t="s">
        <v>4075</v>
      </c>
      <c r="E73" s="131" t="s">
        <v>4076</v>
      </c>
      <c r="F73" s="131" t="s">
        <v>4077</v>
      </c>
      <c r="G73" s="131" t="s">
        <v>4078</v>
      </c>
      <c r="H73" s="131" t="s">
        <v>4079</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4071</v>
      </c>
      <c r="B74" s="128" t="s">
        <v>4080</v>
      </c>
      <c r="C74" s="129" t="s">
        <v>4081</v>
      </c>
      <c r="D74" s="131" t="s">
        <v>4082</v>
      </c>
      <c r="E74" s="131" t="s">
        <v>4083</v>
      </c>
      <c r="F74" s="131" t="s">
        <v>4084</v>
      </c>
      <c r="G74" s="131" t="s">
        <v>4085</v>
      </c>
      <c r="H74" s="131" t="s">
        <v>4086</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4071</v>
      </c>
      <c r="B75" s="128" t="s">
        <v>4087</v>
      </c>
      <c r="C75" s="129" t="s">
        <v>4088</v>
      </c>
      <c r="D75" s="131" t="s">
        <v>4089</v>
      </c>
      <c r="E75" s="131" t="s">
        <v>4090</v>
      </c>
      <c r="F75" s="131" t="s">
        <v>4091</v>
      </c>
      <c r="G75" s="131" t="s">
        <v>4092</v>
      </c>
      <c r="H75" s="131" t="s">
        <v>4093</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4071</v>
      </c>
      <c r="B76" s="128" t="s">
        <v>4094</v>
      </c>
      <c r="C76" s="129" t="s">
        <v>4095</v>
      </c>
      <c r="D76" s="131" t="s">
        <v>4096</v>
      </c>
      <c r="E76" s="131" t="s">
        <v>4097</v>
      </c>
      <c r="F76" s="131" t="s">
        <v>4098</v>
      </c>
      <c r="G76" s="131" t="s">
        <v>4099</v>
      </c>
      <c r="H76" s="131" t="s">
        <v>4100</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4071</v>
      </c>
      <c r="B77" s="128" t="s">
        <v>4101</v>
      </c>
      <c r="C77" s="129" t="s">
        <v>4102</v>
      </c>
      <c r="D77" s="131" t="s">
        <v>4103</v>
      </c>
      <c r="E77" s="131" t="s">
        <v>4104</v>
      </c>
      <c r="F77" s="131" t="s">
        <v>4105</v>
      </c>
      <c r="G77" s="131" t="s">
        <v>4099</v>
      </c>
      <c r="H77" s="131" t="s">
        <v>4106</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4107</v>
      </c>
      <c r="B78" s="127"/>
      <c r="C78" s="126" t="s">
        <v>4108</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4107</v>
      </c>
      <c r="B79" s="128" t="s">
        <v>4107</v>
      </c>
      <c r="C79" s="129" t="s">
        <v>4109</v>
      </c>
      <c r="D79" s="131" t="s">
        <v>4110</v>
      </c>
      <c r="E79" s="131" t="s">
        <v>4111</v>
      </c>
      <c r="F79" s="131" t="s">
        <v>4112</v>
      </c>
      <c r="G79" s="131" t="s">
        <v>4113</v>
      </c>
      <c r="H79" s="131" t="s">
        <v>4114</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4107</v>
      </c>
      <c r="B80" s="128" t="s">
        <v>4115</v>
      </c>
      <c r="C80" s="129" t="s">
        <v>4116</v>
      </c>
      <c r="D80" s="131" t="s">
        <v>4117</v>
      </c>
      <c r="E80" s="131" t="s">
        <v>4118</v>
      </c>
      <c r="F80" s="131" t="s">
        <v>4119</v>
      </c>
      <c r="G80" s="131" t="s">
        <v>4120</v>
      </c>
      <c r="H80" s="131" t="s">
        <v>4121</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4107</v>
      </c>
      <c r="B81" s="128" t="s">
        <v>4122</v>
      </c>
      <c r="C81" s="129" t="s">
        <v>4123</v>
      </c>
      <c r="D81" s="131" t="s">
        <v>4124</v>
      </c>
      <c r="E81" s="131" t="s">
        <v>4125</v>
      </c>
      <c r="F81" s="131" t="s">
        <v>4126</v>
      </c>
      <c r="G81" s="131" t="s">
        <v>4127</v>
      </c>
      <c r="H81" s="131" t="s">
        <v>4128</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4129</v>
      </c>
      <c r="B82" s="127"/>
      <c r="C82" s="126" t="s">
        <v>4130</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4129</v>
      </c>
      <c r="B83" s="128" t="s">
        <v>4131</v>
      </c>
      <c r="C83" s="129" t="s">
        <v>4132</v>
      </c>
      <c r="D83" s="131" t="s">
        <v>4133</v>
      </c>
      <c r="E83" s="131" t="s">
        <v>4134</v>
      </c>
      <c r="F83" s="131" t="s">
        <v>4135</v>
      </c>
      <c r="G83" s="131" t="s">
        <v>4136</v>
      </c>
      <c r="H83" s="131" t="s">
        <v>4137</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4129</v>
      </c>
      <c r="B84" s="128" t="s">
        <v>4138</v>
      </c>
      <c r="C84" s="129" t="s">
        <v>4139</v>
      </c>
      <c r="D84" s="131" t="s">
        <v>4140</v>
      </c>
      <c r="E84" s="131" t="s">
        <v>4141</v>
      </c>
      <c r="F84" s="131" t="s">
        <v>4142</v>
      </c>
      <c r="G84" s="131" t="s">
        <v>4143</v>
      </c>
      <c r="H84" s="131" t="s">
        <v>4144</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4129</v>
      </c>
      <c r="B85" s="128" t="s">
        <v>4145</v>
      </c>
      <c r="C85" s="129" t="s">
        <v>4146</v>
      </c>
      <c r="D85" s="131" t="s">
        <v>4147</v>
      </c>
      <c r="E85" s="131" t="s">
        <v>4148</v>
      </c>
      <c r="F85" s="131" t="s">
        <v>4149</v>
      </c>
      <c r="G85" s="131" t="s">
        <v>4150</v>
      </c>
      <c r="H85" s="131" t="s">
        <v>4151</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4129</v>
      </c>
      <c r="B86" s="128" t="s">
        <v>4152</v>
      </c>
      <c r="C86" s="129" t="s">
        <v>4153</v>
      </c>
      <c r="D86" s="131" t="s">
        <v>4154</v>
      </c>
      <c r="E86" s="131" t="s">
        <v>4155</v>
      </c>
      <c r="F86" s="131" t="s">
        <v>4156</v>
      </c>
      <c r="G86" s="131" t="s">
        <v>4157</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4158</v>
      </c>
      <c r="B87" s="127"/>
      <c r="C87" s="126" t="s">
        <v>4159</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4158</v>
      </c>
      <c r="B88" s="128" t="s">
        <v>4160</v>
      </c>
      <c r="C88" s="129" t="s">
        <v>4161</v>
      </c>
      <c r="D88" s="131" t="s">
        <v>4162</v>
      </c>
      <c r="E88" s="131" t="s">
        <v>4163</v>
      </c>
      <c r="F88" s="131" t="s">
        <v>4164</v>
      </c>
      <c r="G88" s="131" t="s">
        <v>4165</v>
      </c>
      <c r="H88" s="131" t="s">
        <v>4166</v>
      </c>
      <c r="I88" s="133">
        <f>IF(COUNTIF(J88:AW88,"&lt;&gt;")=0,"",SUMPRODUCT(((Recommendations[ImplStatus]="Implemented")+(Recommendations[ImplStatus]="Compensated"))*ISNUMBER(MATCH(Recommendations[Id],J88:AW88,0)))/COUNTIF(J88:AW88,"&lt;&gt;"))</f>
        <v>0</v>
      </c>
      <c r="J88" s="135" t="s">
        <v>110</v>
      </c>
      <c r="K88" s="135" t="s">
        <v>170</v>
      </c>
      <c r="L88" s="135" t="s">
        <v>175</v>
      </c>
      <c r="M88" s="135" t="s">
        <v>180</v>
      </c>
      <c r="N88" s="135" t="s">
        <v>185</v>
      </c>
      <c r="O88" s="135" t="s">
        <v>190</v>
      </c>
      <c r="P88" s="135" t="s">
        <v>195</v>
      </c>
      <c r="Q88" s="135" t="s">
        <v>200</v>
      </c>
      <c r="R88" s="135" t="s">
        <v>215</v>
      </c>
      <c r="S88" s="135" t="s">
        <v>225</v>
      </c>
      <c r="T88" s="135" t="s">
        <v>235</v>
      </c>
      <c r="U88" s="135" t="s">
        <v>486</v>
      </c>
      <c r="V88" s="135" t="s">
        <v>491</v>
      </c>
      <c r="W88" s="135" t="s">
        <v>496</v>
      </c>
      <c r="X88" s="135" t="s">
        <v>516</v>
      </c>
      <c r="Y88" s="135" t="s">
        <v>531</v>
      </c>
      <c r="Z88" s="135" t="s">
        <v>536</v>
      </c>
      <c r="AA88" s="135" t="s">
        <v>541</v>
      </c>
      <c r="AB88" s="135" t="s">
        <v>551</v>
      </c>
      <c r="AC88" s="135" t="s">
        <v>556</v>
      </c>
      <c r="AD88" s="135" t="s">
        <v>561</v>
      </c>
      <c r="AE88" s="135" t="s">
        <v>1240</v>
      </c>
      <c r="AF88" s="135" t="s">
        <v>1269</v>
      </c>
      <c r="AG88" s="135" t="s">
        <v>1353</v>
      </c>
      <c r="AH88" s="135" t="s">
        <v>1460</v>
      </c>
      <c r="AI88" s="135" t="s">
        <v>1470</v>
      </c>
      <c r="AJ88" s="135" t="s">
        <v>1545</v>
      </c>
      <c r="AK88" s="135" t="s">
        <v>1623</v>
      </c>
      <c r="AL88" s="135" t="s">
        <v>1699</v>
      </c>
      <c r="AM88" s="135" t="s">
        <v>1709</v>
      </c>
      <c r="AN88" s="135" t="s">
        <v>1769</v>
      </c>
      <c r="AO88" s="135" t="s">
        <v>1778</v>
      </c>
      <c r="AP88" s="135" t="s">
        <v>1852</v>
      </c>
      <c r="AQ88" s="135" t="s">
        <v>1930</v>
      </c>
      <c r="AR88" s="135" t="s">
        <v>1940</v>
      </c>
      <c r="AS88" s="135" t="s">
        <v>2014</v>
      </c>
      <c r="AT88" s="135" t="s">
        <v>2083</v>
      </c>
      <c r="AU88" s="135" t="s">
        <v>2124</v>
      </c>
      <c r="AV88" s="135" t="s">
        <v>2134</v>
      </c>
      <c r="AW88" s="145" t="s">
        <v>2209</v>
      </c>
    </row>
    <row r="89" spans="1:49" ht="60" customHeight="1" x14ac:dyDescent="0.35">
      <c r="A89" s="142" t="s">
        <v>4158</v>
      </c>
      <c r="B89" s="128" t="s">
        <v>4167</v>
      </c>
      <c r="C89" s="129" t="s">
        <v>4168</v>
      </c>
      <c r="D89" s="131" t="s">
        <v>4169</v>
      </c>
      <c r="E89" s="131" t="s">
        <v>4170</v>
      </c>
      <c r="F89" s="131" t="s">
        <v>4171</v>
      </c>
      <c r="G89" s="131" t="s">
        <v>3695</v>
      </c>
      <c r="H89" s="131" t="s">
        <v>4172</v>
      </c>
      <c r="I89" s="133">
        <f>IF(COUNTIF(J89:AW89,"&lt;&gt;")=0,"",SUMPRODUCT(((Recommendations[ImplStatus]="Implemented")+(Recommendations[ImplStatus]="Compensated"))*ISNUMBER(MATCH(Recommendations[Id],J89:AW89,0)))/COUNTIF(J89:AW89,"&lt;&gt;"))</f>
        <v>0</v>
      </c>
      <c r="J89" s="135" t="s">
        <v>511</v>
      </c>
      <c r="K89" s="135" t="s">
        <v>680</v>
      </c>
      <c r="L89" s="135" t="s">
        <v>686</v>
      </c>
      <c r="M89" s="135" t="s">
        <v>690</v>
      </c>
      <c r="N89" s="135" t="s">
        <v>709</v>
      </c>
      <c r="O89" s="135" t="s">
        <v>751</v>
      </c>
      <c r="P89" s="135" t="s">
        <v>756</v>
      </c>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4158</v>
      </c>
      <c r="B90" s="128" t="s">
        <v>4173</v>
      </c>
      <c r="C90" s="129" t="s">
        <v>4174</v>
      </c>
      <c r="D90" s="131" t="s">
        <v>4175</v>
      </c>
      <c r="E90" s="131" t="s">
        <v>4176</v>
      </c>
      <c r="F90" s="131" t="s">
        <v>4177</v>
      </c>
      <c r="G90" s="131" t="s">
        <v>4165</v>
      </c>
      <c r="H90" s="131" t="s">
        <v>4178</v>
      </c>
      <c r="I90" s="133">
        <f>IF(COUNTIF(J90:AW90,"&lt;&gt;")=0,"",SUMPRODUCT(((Recommendations[ImplStatus]="Implemented")+(Recommendations[ImplStatus]="Compensated"))*ISNUMBER(MATCH(Recommendations[Id],J90:AW90,0)))/COUNTIF(J90:AW90,"&lt;&gt;"))</f>
        <v>0</v>
      </c>
      <c r="J90" s="135" t="s">
        <v>516</v>
      </c>
      <c r="K90" s="135" t="s">
        <v>521</v>
      </c>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4158</v>
      </c>
      <c r="B91" s="128" t="s">
        <v>4179</v>
      </c>
      <c r="C91" s="129" t="s">
        <v>4180</v>
      </c>
      <c r="D91" s="131" t="s">
        <v>4181</v>
      </c>
      <c r="E91" s="131" t="s">
        <v>4182</v>
      </c>
      <c r="F91" s="131" t="s">
        <v>4183</v>
      </c>
      <c r="G91" s="131" t="s">
        <v>3695</v>
      </c>
      <c r="H91" s="131" t="s">
        <v>4184</v>
      </c>
      <c r="I91" s="133">
        <f>IF(COUNTIF(J91:AW91,"&lt;&gt;")=0,"",SUMPRODUCT(((Recommendations[ImplStatus]="Implemented")+(Recommendations[ImplStatus]="Compensated"))*ISNUMBER(MATCH(Recommendations[Id],J91:AW91,0)))/COUNTIF(J91:AW91,"&lt;&gt;"))</f>
        <v>0</v>
      </c>
      <c r="J91" s="135" t="s">
        <v>14</v>
      </c>
      <c r="K91" s="135" t="s">
        <v>85</v>
      </c>
      <c r="L91" s="135" t="s">
        <v>139</v>
      </c>
      <c r="M91" s="135" t="s">
        <v>270</v>
      </c>
      <c r="N91" s="135" t="s">
        <v>351</v>
      </c>
      <c r="O91" s="135" t="s">
        <v>446</v>
      </c>
      <c r="P91" s="135" t="s">
        <v>576</v>
      </c>
      <c r="Q91" s="135" t="s">
        <v>586</v>
      </c>
      <c r="R91" s="135" t="s">
        <v>616</v>
      </c>
      <c r="S91" s="135" t="s">
        <v>621</v>
      </c>
      <c r="T91" s="135" t="s">
        <v>641</v>
      </c>
      <c r="U91" s="135" t="s">
        <v>675</v>
      </c>
      <c r="V91" s="135" t="s">
        <v>786</v>
      </c>
      <c r="W91" s="135" t="s">
        <v>811</v>
      </c>
      <c r="X91" s="135" t="s">
        <v>857</v>
      </c>
      <c r="Y91" s="135" t="s">
        <v>1080</v>
      </c>
      <c r="Z91" s="135" t="s">
        <v>1343</v>
      </c>
      <c r="AA91" s="135" t="s">
        <v>1404</v>
      </c>
      <c r="AB91" s="135" t="s">
        <v>1414</v>
      </c>
      <c r="AC91" s="135" t="s">
        <v>1613</v>
      </c>
      <c r="AD91" s="135" t="s">
        <v>1629</v>
      </c>
      <c r="AE91" s="135" t="s">
        <v>1634</v>
      </c>
      <c r="AF91" s="135" t="s">
        <v>1739</v>
      </c>
      <c r="AG91" s="135" t="s">
        <v>1744</v>
      </c>
      <c r="AH91" s="135" t="s">
        <v>1749</v>
      </c>
      <c r="AI91" s="135" t="s">
        <v>1759</v>
      </c>
      <c r="AJ91" s="135" t="s">
        <v>1906</v>
      </c>
      <c r="AK91" s="135" t="s">
        <v>2072</v>
      </c>
      <c r="AL91" s="135" t="s">
        <v>2088</v>
      </c>
      <c r="AM91" s="135" t="s">
        <v>2093</v>
      </c>
      <c r="AN91" s="135" t="s">
        <v>2103</v>
      </c>
      <c r="AO91" s="135" t="s">
        <v>2259</v>
      </c>
      <c r="AP91" s="135" t="s">
        <v>2427</v>
      </c>
      <c r="AQ91" s="135"/>
      <c r="AR91" s="135"/>
      <c r="AS91" s="135"/>
      <c r="AT91" s="135"/>
      <c r="AU91" s="135"/>
      <c r="AV91" s="135"/>
      <c r="AW91" s="145"/>
    </row>
    <row r="92" spans="1:49" ht="60" customHeight="1" x14ac:dyDescent="0.35">
      <c r="A92" s="142" t="s">
        <v>4158</v>
      </c>
      <c r="B92" s="128" t="s">
        <v>4185</v>
      </c>
      <c r="C92" s="129" t="s">
        <v>4186</v>
      </c>
      <c r="D92" s="131" t="s">
        <v>4187</v>
      </c>
      <c r="E92" s="131" t="s">
        <v>4188</v>
      </c>
      <c r="F92" s="131" t="s">
        <v>4189</v>
      </c>
      <c r="G92" s="131" t="s">
        <v>3695</v>
      </c>
      <c r="H92" s="131" t="s">
        <v>4190</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4158</v>
      </c>
      <c r="B93" s="128" t="s">
        <v>4191</v>
      </c>
      <c r="C93" s="129" t="s">
        <v>4192</v>
      </c>
      <c r="D93" s="131" t="s">
        <v>4193</v>
      </c>
      <c r="E93" s="131" t="s">
        <v>4194</v>
      </c>
      <c r="F93" s="131" t="s">
        <v>4195</v>
      </c>
      <c r="G93" s="131" t="s">
        <v>4196</v>
      </c>
      <c r="H93" s="131" t="s">
        <v>4197</v>
      </c>
      <c r="I93" s="133">
        <f>IF(COUNTIF(J93:AW93,"&lt;&gt;")=0,"",SUMPRODUCT(((Recommendations[ImplStatus]="Implemented")+(Recommendations[ImplStatus]="Compensated"))*ISNUMBER(MATCH(Recommendations[Id],J93:AW93,0)))/COUNTIF(J93:AW93,"&lt;&gt;"))</f>
        <v>0</v>
      </c>
      <c r="J93" s="135" t="s">
        <v>265</v>
      </c>
      <c r="K93" s="135" t="s">
        <v>300</v>
      </c>
      <c r="L93" s="135" t="s">
        <v>626</v>
      </c>
      <c r="M93" s="135" t="s">
        <v>1409</v>
      </c>
      <c r="N93" s="135" t="s">
        <v>1704</v>
      </c>
      <c r="O93" s="135" t="s">
        <v>2098</v>
      </c>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4158</v>
      </c>
      <c r="B94" s="128" t="s">
        <v>4198</v>
      </c>
      <c r="C94" s="129" t="s">
        <v>4199</v>
      </c>
      <c r="D94" s="131" t="s">
        <v>4200</v>
      </c>
      <c r="E94" s="131" t="s">
        <v>4201</v>
      </c>
      <c r="F94" s="131" t="s">
        <v>4202</v>
      </c>
      <c r="G94" s="131" t="s">
        <v>4203</v>
      </c>
      <c r="H94" s="131" t="s">
        <v>4204</v>
      </c>
      <c r="I94" s="133">
        <f>IF(COUNTIF(J94:AW94,"&lt;&gt;")=0,"",SUMPRODUCT(((Recommendations[ImplStatus]="Implemented")+(Recommendations[ImplStatus]="Compensated"))*ISNUMBER(MATCH(Recommendations[Id],J94:AW94,0)))/COUNTIF(J94:AW94,"&lt;&gt;"))</f>
        <v>0</v>
      </c>
      <c r="J94" s="135" t="s">
        <v>14</v>
      </c>
      <c r="K94" s="135" t="s">
        <v>85</v>
      </c>
      <c r="L94" s="135" t="s">
        <v>265</v>
      </c>
      <c r="M94" s="135" t="s">
        <v>351</v>
      </c>
      <c r="N94" s="135" t="s">
        <v>576</v>
      </c>
      <c r="O94" s="135" t="s">
        <v>641</v>
      </c>
      <c r="P94" s="135" t="s">
        <v>660</v>
      </c>
      <c r="Q94" s="135" t="s">
        <v>675</v>
      </c>
      <c r="R94" s="135" t="s">
        <v>857</v>
      </c>
      <c r="S94" s="135" t="s">
        <v>929</v>
      </c>
      <c r="T94" s="135" t="s">
        <v>1080</v>
      </c>
      <c r="U94" s="135" t="s">
        <v>1325</v>
      </c>
      <c r="V94" s="135" t="s">
        <v>1343</v>
      </c>
      <c r="W94" s="135" t="s">
        <v>1399</v>
      </c>
      <c r="X94" s="135" t="s">
        <v>1414</v>
      </c>
      <c r="Y94" s="135" t="s">
        <v>1629</v>
      </c>
      <c r="Z94" s="135" t="s">
        <v>1739</v>
      </c>
      <c r="AA94" s="135" t="s">
        <v>1744</v>
      </c>
      <c r="AB94" s="135" t="s">
        <v>1749</v>
      </c>
      <c r="AC94" s="135" t="s">
        <v>1759</v>
      </c>
      <c r="AD94" s="135" t="s">
        <v>2088</v>
      </c>
      <c r="AE94" s="135" t="s">
        <v>2093</v>
      </c>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4158</v>
      </c>
      <c r="B95" s="128" t="s">
        <v>4205</v>
      </c>
      <c r="C95" s="129" t="s">
        <v>4206</v>
      </c>
      <c r="D95" s="131" t="s">
        <v>4207</v>
      </c>
      <c r="E95" s="131" t="s">
        <v>4208</v>
      </c>
      <c r="F95" s="131" t="s">
        <v>4209</v>
      </c>
      <c r="G95" s="131" t="s">
        <v>4210</v>
      </c>
      <c r="H95" s="131" t="s">
        <v>4211</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4158</v>
      </c>
      <c r="B96" s="128" t="s">
        <v>4212</v>
      </c>
      <c r="C96" s="129" t="s">
        <v>4213</v>
      </c>
      <c r="D96" s="131" t="s">
        <v>4214</v>
      </c>
      <c r="E96" s="131" t="s">
        <v>4215</v>
      </c>
      <c r="F96" s="131" t="s">
        <v>4216</v>
      </c>
      <c r="G96" s="131" t="s">
        <v>4217</v>
      </c>
      <c r="H96" s="131" t="s">
        <v>4218</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4158</v>
      </c>
      <c r="B97" s="128" t="s">
        <v>4219</v>
      </c>
      <c r="C97" s="129" t="s">
        <v>4220</v>
      </c>
      <c r="D97" s="131" t="s">
        <v>4221</v>
      </c>
      <c r="E97" s="131" t="s">
        <v>4222</v>
      </c>
      <c r="F97" s="131" t="s">
        <v>4223</v>
      </c>
      <c r="G97" s="131" t="s">
        <v>4224</v>
      </c>
      <c r="H97" s="131" t="s">
        <v>4225</v>
      </c>
      <c r="I97" s="133">
        <f>IF(COUNTIF(J97:AW97,"&lt;&gt;")=0,"",SUMPRODUCT(((Recommendations[ImplStatus]="Implemented")+(Recommendations[ImplStatus]="Compensated"))*ISNUMBER(MATCH(Recommendations[Id],J97:AW97,0)))/COUNTIF(J97:AW97,"&lt;&gt;"))</f>
        <v>0</v>
      </c>
      <c r="J97" s="135" t="s">
        <v>139</v>
      </c>
      <c r="K97" s="135" t="s">
        <v>260</v>
      </c>
      <c r="L97" s="135" t="s">
        <v>506</v>
      </c>
      <c r="M97" s="135" t="s">
        <v>586</v>
      </c>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4226</v>
      </c>
      <c r="B98" s="127"/>
      <c r="C98" s="126" t="s">
        <v>4227</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4226</v>
      </c>
      <c r="B99" s="128" t="s">
        <v>4228</v>
      </c>
      <c r="C99" s="129" t="s">
        <v>4229</v>
      </c>
      <c r="D99" s="131" t="s">
        <v>4230</v>
      </c>
      <c r="E99" s="131" t="s">
        <v>4231</v>
      </c>
      <c r="F99" s="131" t="s">
        <v>4232</v>
      </c>
      <c r="G99" s="131" t="s">
        <v>4233</v>
      </c>
      <c r="H99" s="131" t="s">
        <v>4234</v>
      </c>
      <c r="I99" s="133">
        <f>IF(COUNTIF(J99:AW99,"&lt;&gt;")=0,"",SUMPRODUCT(((Recommendations[ImplStatus]="Implemented")+(Recommendations[ImplStatus]="Compensated"))*ISNUMBER(MATCH(Recommendations[Id],J99:AW99,0)))/COUNTIF(J99:AW99,"&lt;&gt;"))</f>
        <v>0</v>
      </c>
      <c r="J99" s="135" t="s">
        <v>481</v>
      </c>
      <c r="K99" s="135" t="s">
        <v>571</v>
      </c>
      <c r="L99" s="135" t="s">
        <v>934</v>
      </c>
      <c r="M99" s="135" t="s">
        <v>1037</v>
      </c>
      <c r="N99" s="135" t="s">
        <v>1062</v>
      </c>
      <c r="O99" s="135" t="s">
        <v>1067</v>
      </c>
      <c r="P99" s="135" t="s">
        <v>1071</v>
      </c>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4226</v>
      </c>
      <c r="B100" s="128" t="s">
        <v>4235</v>
      </c>
      <c r="C100" s="129" t="s">
        <v>4236</v>
      </c>
      <c r="D100" s="131" t="s">
        <v>4237</v>
      </c>
      <c r="E100" s="131" t="s">
        <v>4238</v>
      </c>
      <c r="F100" s="131" t="s">
        <v>4239</v>
      </c>
      <c r="G100" s="131" t="s">
        <v>4240</v>
      </c>
      <c r="H100" s="131" t="s">
        <v>4241</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4226</v>
      </c>
      <c r="B101" s="128" t="s">
        <v>4242</v>
      </c>
      <c r="C101" s="129" t="s">
        <v>4243</v>
      </c>
      <c r="D101" s="131" t="s">
        <v>4244</v>
      </c>
      <c r="E101" s="131" t="s">
        <v>4245</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4226</v>
      </c>
      <c r="B102" s="128" t="s">
        <v>4246</v>
      </c>
      <c r="C102" s="129" t="s">
        <v>4247</v>
      </c>
      <c r="D102" s="131" t="s">
        <v>4248</v>
      </c>
      <c r="E102" s="131" t="s">
        <v>4249</v>
      </c>
      <c r="F102" s="131" t="s">
        <v>4250</v>
      </c>
      <c r="G102" s="131" t="s">
        <v>4251</v>
      </c>
      <c r="H102" s="131" t="s">
        <v>4252</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4226</v>
      </c>
      <c r="B103" s="128" t="s">
        <v>4253</v>
      </c>
      <c r="C103" s="129" t="s">
        <v>4254</v>
      </c>
      <c r="D103" s="131" t="s">
        <v>4255</v>
      </c>
      <c r="E103" s="131" t="s">
        <v>4256</v>
      </c>
      <c r="F103" s="131" t="s">
        <v>4257</v>
      </c>
      <c r="G103" s="131" t="s">
        <v>4258</v>
      </c>
      <c r="H103" s="131" t="s">
        <v>4259</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4260</v>
      </c>
      <c r="B104" s="127"/>
      <c r="C104" s="126" t="s">
        <v>4261</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4260</v>
      </c>
      <c r="B105" s="128" t="s">
        <v>4262</v>
      </c>
      <c r="C105" s="129" t="s">
        <v>4263</v>
      </c>
      <c r="D105" s="131" t="s">
        <v>4264</v>
      </c>
      <c r="E105" s="131" t="s">
        <v>4265</v>
      </c>
      <c r="F105" s="131" t="s">
        <v>4266</v>
      </c>
      <c r="G105" s="131" t="s">
        <v>4267</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4260</v>
      </c>
      <c r="B106" s="128" t="s">
        <v>4268</v>
      </c>
      <c r="C106" s="129" t="s">
        <v>4269</v>
      </c>
      <c r="D106" s="131" t="s">
        <v>4270</v>
      </c>
      <c r="E106" s="131" t="s">
        <v>4271</v>
      </c>
      <c r="F106" s="131" t="s">
        <v>4272</v>
      </c>
      <c r="G106" s="131" t="s">
        <v>4273</v>
      </c>
      <c r="H106" s="131" t="s">
        <v>4274</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4260</v>
      </c>
      <c r="B107" s="128" t="s">
        <v>4275</v>
      </c>
      <c r="C107" s="129" t="s">
        <v>4276</v>
      </c>
      <c r="D107" s="131" t="s">
        <v>4277</v>
      </c>
      <c r="E107" s="131" t="s">
        <v>4278</v>
      </c>
      <c r="F107" s="131" t="s">
        <v>4279</v>
      </c>
      <c r="G107" s="131" t="s">
        <v>4280</v>
      </c>
      <c r="H107" s="131" t="s">
        <v>4281</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4282</v>
      </c>
      <c r="B108" s="127"/>
      <c r="C108" s="126" t="s">
        <v>4283</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4282</v>
      </c>
      <c r="B109" s="128" t="s">
        <v>4284</v>
      </c>
      <c r="C109" s="129" t="s">
        <v>4285</v>
      </c>
      <c r="D109" s="131" t="s">
        <v>4286</v>
      </c>
      <c r="E109" s="131" t="s">
        <v>4287</v>
      </c>
      <c r="F109" s="131" t="s">
        <v>4288</v>
      </c>
      <c r="G109" s="131" t="s">
        <v>4289</v>
      </c>
      <c r="H109" s="131" t="s">
        <v>4290</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4282</v>
      </c>
      <c r="B110" s="128" t="s">
        <v>4291</v>
      </c>
      <c r="C110" s="129" t="s">
        <v>4292</v>
      </c>
      <c r="D110" s="131" t="s">
        <v>4293</v>
      </c>
      <c r="E110" s="131" t="s">
        <v>4294</v>
      </c>
      <c r="F110" s="131" t="s">
        <v>4295</v>
      </c>
      <c r="G110" s="131" t="s">
        <v>4296</v>
      </c>
      <c r="H110" s="131" t="s">
        <v>4297</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4282</v>
      </c>
      <c r="B111" s="128" t="s">
        <v>4298</v>
      </c>
      <c r="C111" s="129" t="s">
        <v>4299</v>
      </c>
      <c r="D111" s="131" t="s">
        <v>4300</v>
      </c>
      <c r="E111" s="131" t="s">
        <v>4301</v>
      </c>
      <c r="F111" s="131" t="s">
        <v>4302</v>
      </c>
      <c r="G111" s="131" t="s">
        <v>4303</v>
      </c>
      <c r="H111" s="131" t="s">
        <v>4304</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4305</v>
      </c>
      <c r="B112" s="127"/>
      <c r="C112" s="126" t="s">
        <v>4306</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4305</v>
      </c>
      <c r="B113" s="128" t="s">
        <v>4307</v>
      </c>
      <c r="C113" s="129" t="s">
        <v>4308</v>
      </c>
      <c r="D113" s="131" t="s">
        <v>4309</v>
      </c>
      <c r="E113" s="131" t="s">
        <v>4310</v>
      </c>
      <c r="F113" s="131" t="s">
        <v>4311</v>
      </c>
      <c r="G113" s="131" t="s">
        <v>4312</v>
      </c>
      <c r="H113" s="131" t="s">
        <v>4313</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4305</v>
      </c>
      <c r="B114" s="128" t="s">
        <v>4314</v>
      </c>
      <c r="C114" s="129" t="s">
        <v>4315</v>
      </c>
      <c r="D114" s="131" t="s">
        <v>4316</v>
      </c>
      <c r="E114" s="131" t="s">
        <v>4317</v>
      </c>
      <c r="F114" s="131" t="s">
        <v>4318</v>
      </c>
      <c r="G114" s="131" t="s">
        <v>4312</v>
      </c>
      <c r="H114" s="131" t="s">
        <v>4319</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4305</v>
      </c>
      <c r="B115" s="136" t="s">
        <v>4320</v>
      </c>
      <c r="C115" s="137" t="s">
        <v>4321</v>
      </c>
      <c r="D115" s="138" t="s">
        <v>4322</v>
      </c>
      <c r="E115" s="138" t="s">
        <v>4323</v>
      </c>
      <c r="F115" s="138" t="s">
        <v>4324</v>
      </c>
      <c r="G115" s="138" t="s">
        <v>4325</v>
      </c>
      <c r="H115" s="138" t="s">
        <v>4326</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2437</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IFERROR(INDEX('Recommendations'!$H$2:$H$492, MATCH(J2,'Recommendations'!$A$2:$A$492,0))="Implemented", FALSE))</xm:f>
            <x14:dxf>
              <font>
                <color rgb="FF000000"/>
              </font>
              <fill>
                <patternFill>
                  <bgColor rgb="FF3C7D22"/>
                </patternFill>
              </fill>
            </x14:dxf>
          </x14:cfRule>
          <x14:cfRule type="expression" priority="2" id="{00000000-000E-0000-0600-000002000000}">
            <xm:f>AND(J2&lt;&gt;"", IFERROR(INDEX('Recommendations'!$H$2:$H$492, MATCH(J2,'Recommendations'!$A$2:$A$492,0))="Compensated", FALSE))</xm:f>
            <x14:dxf>
              <font>
                <color rgb="FF000000"/>
              </font>
              <fill>
                <patternFill>
                  <bgColor rgb="FFC6E0B4"/>
                </patternFill>
              </fill>
            </x14:dxf>
          </x14:cfRule>
          <x14:cfRule type="expression" priority="3" id="{00000000-000E-0000-0600-000003000000}">
            <xm:f>AND(J2&lt;&gt;"", IFERROR(INDEX('Recommendations'!$H$2:$H$492, MATCH(J2,'Recommendations'!$A$2:$A$492,0))="Testing", FALSE))</xm:f>
            <x14:dxf>
              <font>
                <color rgb="FF000000"/>
              </font>
              <fill>
                <patternFill>
                  <bgColor rgb="FFFFC000"/>
                </patternFill>
              </fill>
            </x14:dxf>
          </x14:cfRule>
          <x14:cfRule type="expression" priority="4" id="{00000000-000E-0000-0600-000004000000}">
            <xm:f>AND(J2&lt;&gt;"", IFERROR(INDEX('Recommendations'!$H$2:$H$492, MATCH(J2,'Recommendations'!$A$2:$A$492,0))="Failed", FALSE))</xm:f>
            <x14:dxf>
              <font>
                <color rgb="FF000000"/>
              </font>
              <fill>
                <patternFill>
                  <bgColor rgb="FFD82891"/>
                </patternFill>
              </fill>
            </x14:dxf>
          </x14:cfRule>
          <x14:cfRule type="expression" priority="5" id="{00000000-000E-0000-0600-000005000000}">
            <xm:f>AND(J2&lt;&gt;"", IFERROR(INDEX('Recommendations'!$H$2:$H$492, MATCH(J2,'Recommendations'!$A$2:$A$492,0))="Risk Accepted", FALSE))</xm:f>
            <x14:dxf>
              <font>
                <color rgb="FF000000"/>
              </font>
              <fill>
                <patternFill>
                  <bgColor rgb="FFD9D9D9"/>
                </patternFill>
              </fill>
            </x14:dxf>
          </x14:cfRule>
          <x14:cfRule type="expression" priority="6" id="{00000000-000E-0000-0600-000006000000}">
            <xm:f>AND(J2&lt;&gt;"", IFERROR(INDEX('Recommendations'!$H$2:$H$492, MATCH(J2,'Recommendations'!$A$2:$A$492,0))="N/A",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4327</v>
      </c>
      <c r="B1" s="187" t="s">
        <v>4328</v>
      </c>
      <c r="C1" s="187" t="s">
        <v>0</v>
      </c>
      <c r="D1" s="187" t="s">
        <v>4329</v>
      </c>
      <c r="E1" s="187" t="s">
        <v>4330</v>
      </c>
      <c r="F1" s="187" t="s">
        <v>4331</v>
      </c>
      <c r="G1" s="187" t="s">
        <v>2696</v>
      </c>
      <c r="H1" s="187" t="s">
        <v>2697</v>
      </c>
      <c r="I1" s="187" t="s">
        <v>2698</v>
      </c>
      <c r="J1" s="187" t="s">
        <v>2699</v>
      </c>
      <c r="K1" s="187" t="s">
        <v>2700</v>
      </c>
      <c r="L1" s="187" t="s">
        <v>2701</v>
      </c>
      <c r="M1" s="187" t="s">
        <v>2702</v>
      </c>
      <c r="N1" s="187" t="s">
        <v>2703</v>
      </c>
      <c r="O1" s="187" t="s">
        <v>2704</v>
      </c>
      <c r="P1" s="187" t="s">
        <v>2705</v>
      </c>
      <c r="Q1" s="187" t="s">
        <v>2706</v>
      </c>
      <c r="R1" s="187" t="s">
        <v>2707</v>
      </c>
      <c r="S1" s="187" t="s">
        <v>2708</v>
      </c>
      <c r="T1" s="187" t="s">
        <v>2709</v>
      </c>
      <c r="U1" s="187" t="s">
        <v>2710</v>
      </c>
      <c r="V1" s="187" t="s">
        <v>2711</v>
      </c>
      <c r="W1" s="187" t="s">
        <v>2712</v>
      </c>
      <c r="X1" s="187" t="s">
        <v>2713</v>
      </c>
      <c r="Y1" s="187" t="s">
        <v>2714</v>
      </c>
      <c r="Z1" s="187" t="s">
        <v>2715</v>
      </c>
      <c r="AA1" s="187" t="s">
        <v>2716</v>
      </c>
      <c r="AB1" s="187" t="s">
        <v>2717</v>
      </c>
      <c r="AC1" s="187" t="s">
        <v>2718</v>
      </c>
      <c r="AD1" s="187" t="s">
        <v>2719</v>
      </c>
      <c r="AE1" s="187" t="s">
        <v>2720</v>
      </c>
      <c r="AF1" s="187" t="s">
        <v>2721</v>
      </c>
      <c r="AG1" s="187" t="s">
        <v>2722</v>
      </c>
      <c r="AH1" s="187" t="s">
        <v>2723</v>
      </c>
      <c r="AI1" s="187" t="s">
        <v>2724</v>
      </c>
      <c r="AJ1" s="187" t="s">
        <v>2725</v>
      </c>
      <c r="AK1" s="187" t="s">
        <v>2726</v>
      </c>
      <c r="AL1" s="187" t="s">
        <v>2727</v>
      </c>
      <c r="AM1" s="187" t="s">
        <v>2728</v>
      </c>
      <c r="AN1" s="187" t="s">
        <v>2729</v>
      </c>
      <c r="AO1" s="187" t="s">
        <v>2730</v>
      </c>
      <c r="AP1" s="187" t="s">
        <v>2731</v>
      </c>
      <c r="AQ1" s="187" t="s">
        <v>2732</v>
      </c>
      <c r="AR1" s="187" t="s">
        <v>2733</v>
      </c>
      <c r="AS1" s="187" t="s">
        <v>2734</v>
      </c>
      <c r="AT1" s="187" t="s">
        <v>2735</v>
      </c>
      <c r="AU1" s="188" t="s">
        <v>2736</v>
      </c>
    </row>
    <row r="2" spans="1:47" ht="60" customHeight="1" outlineLevel="1" x14ac:dyDescent="0.35">
      <c r="A2" s="178" t="s">
        <v>4332</v>
      </c>
      <c r="B2" s="152" t="s">
        <v>21</v>
      </c>
      <c r="C2" s="150" t="s">
        <v>4333</v>
      </c>
      <c r="D2" s="156" t="s">
        <v>4334</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4332</v>
      </c>
      <c r="B3" s="153" t="s">
        <v>4335</v>
      </c>
      <c r="C3" s="151" t="s">
        <v>4336</v>
      </c>
      <c r="D3" s="157" t="s">
        <v>4337</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4332</v>
      </c>
      <c r="B4" s="154" t="s">
        <v>4335</v>
      </c>
      <c r="C4" s="155" t="s">
        <v>4338</v>
      </c>
      <c r="D4" s="158" t="s">
        <v>4339</v>
      </c>
      <c r="E4" s="161" t="s">
        <v>4340</v>
      </c>
      <c r="F4" s="164" t="s">
        <v>4341</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4332</v>
      </c>
      <c r="B5" s="154" t="s">
        <v>4335</v>
      </c>
      <c r="C5" s="155" t="s">
        <v>4342</v>
      </c>
      <c r="D5" s="158" t="s">
        <v>4343</v>
      </c>
      <c r="E5" s="161" t="s">
        <v>4344</v>
      </c>
      <c r="F5" s="164" t="s">
        <v>4345</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4332</v>
      </c>
      <c r="B6" s="154" t="s">
        <v>4335</v>
      </c>
      <c r="C6" s="155" t="s">
        <v>4346</v>
      </c>
      <c r="D6" s="158" t="s">
        <v>4347</v>
      </c>
      <c r="E6" s="161" t="s">
        <v>4348</v>
      </c>
      <c r="F6" s="164" t="s">
        <v>4345</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4332</v>
      </c>
      <c r="B7" s="154" t="s">
        <v>4335</v>
      </c>
      <c r="C7" s="155" t="s">
        <v>4349</v>
      </c>
      <c r="D7" s="158" t="s">
        <v>4350</v>
      </c>
      <c r="E7" s="161" t="s">
        <v>4351</v>
      </c>
      <c r="F7" s="164" t="s">
        <v>4345</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4332</v>
      </c>
      <c r="B8" s="154" t="s">
        <v>4335</v>
      </c>
      <c r="C8" s="155" t="s">
        <v>4352</v>
      </c>
      <c r="D8" s="158" t="s">
        <v>4353</v>
      </c>
      <c r="E8" s="161" t="s">
        <v>4354</v>
      </c>
      <c r="F8" s="164" t="s">
        <v>4355</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4332</v>
      </c>
      <c r="B9" s="153" t="s">
        <v>4356</v>
      </c>
      <c r="C9" s="151" t="s">
        <v>4357</v>
      </c>
      <c r="D9" s="157" t="s">
        <v>4358</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4332</v>
      </c>
      <c r="B10" s="154" t="s">
        <v>4356</v>
      </c>
      <c r="C10" s="155" t="s">
        <v>4359</v>
      </c>
      <c r="D10" s="158" t="s">
        <v>4360</v>
      </c>
      <c r="E10" s="161" t="s">
        <v>4361</v>
      </c>
      <c r="F10" s="164" t="s">
        <v>4341</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4332</v>
      </c>
      <c r="B11" s="154" t="s">
        <v>4356</v>
      </c>
      <c r="C11" s="155" t="s">
        <v>4362</v>
      </c>
      <c r="D11" s="158" t="s">
        <v>4363</v>
      </c>
      <c r="E11" s="161" t="s">
        <v>4364</v>
      </c>
      <c r="F11" s="164" t="s">
        <v>4341</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4332</v>
      </c>
      <c r="B12" s="154" t="s">
        <v>4356</v>
      </c>
      <c r="C12" s="155" t="s">
        <v>4365</v>
      </c>
      <c r="D12" s="158" t="s">
        <v>4366</v>
      </c>
      <c r="E12" s="161" t="s">
        <v>4367</v>
      </c>
      <c r="F12" s="164" t="s">
        <v>4341</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4332</v>
      </c>
      <c r="B13" s="153" t="s">
        <v>4368</v>
      </c>
      <c r="C13" s="151" t="s">
        <v>4369</v>
      </c>
      <c r="D13" s="157" t="s">
        <v>4370</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4332</v>
      </c>
      <c r="B14" s="154" t="s">
        <v>4368</v>
      </c>
      <c r="C14" s="155" t="s">
        <v>4371</v>
      </c>
      <c r="D14" s="158" t="s">
        <v>4372</v>
      </c>
      <c r="E14" s="161" t="s">
        <v>4373</v>
      </c>
      <c r="F14" s="164" t="s">
        <v>4341</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4332</v>
      </c>
      <c r="B15" s="154" t="s">
        <v>4368</v>
      </c>
      <c r="C15" s="155" t="s">
        <v>4374</v>
      </c>
      <c r="D15" s="158" t="s">
        <v>4375</v>
      </c>
      <c r="E15" s="161" t="s">
        <v>4376</v>
      </c>
      <c r="F15" s="164" t="s">
        <v>4341</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4332</v>
      </c>
      <c r="B16" s="153" t="s">
        <v>4377</v>
      </c>
      <c r="C16" s="151" t="s">
        <v>4378</v>
      </c>
      <c r="D16" s="157" t="s">
        <v>4379</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4332</v>
      </c>
      <c r="B17" s="154" t="s">
        <v>4377</v>
      </c>
      <c r="C17" s="155" t="s">
        <v>4380</v>
      </c>
      <c r="D17" s="158" t="s">
        <v>4381</v>
      </c>
      <c r="E17" s="161" t="s">
        <v>4382</v>
      </c>
      <c r="F17" s="164" t="s">
        <v>4341</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4332</v>
      </c>
      <c r="B18" s="154" t="s">
        <v>4377</v>
      </c>
      <c r="C18" s="155" t="s">
        <v>4383</v>
      </c>
      <c r="D18" s="158" t="s">
        <v>4384</v>
      </c>
      <c r="E18" s="161" t="s">
        <v>4385</v>
      </c>
      <c r="F18" s="164" t="s">
        <v>4345</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4332</v>
      </c>
      <c r="B19" s="154" t="s">
        <v>4377</v>
      </c>
      <c r="C19" s="155" t="s">
        <v>4386</v>
      </c>
      <c r="D19" s="158" t="s">
        <v>4387</v>
      </c>
      <c r="E19" s="161" t="s">
        <v>4388</v>
      </c>
      <c r="F19" s="164" t="s">
        <v>4341</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4332</v>
      </c>
      <c r="B20" s="154" t="s">
        <v>4377</v>
      </c>
      <c r="C20" s="155" t="s">
        <v>4389</v>
      </c>
      <c r="D20" s="158" t="s">
        <v>4390</v>
      </c>
      <c r="E20" s="161" t="s">
        <v>4391</v>
      </c>
      <c r="F20" s="164" t="s">
        <v>4341</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4332</v>
      </c>
      <c r="B21" s="154" t="s">
        <v>4377</v>
      </c>
      <c r="C21" s="155" t="s">
        <v>4392</v>
      </c>
      <c r="D21" s="158" t="s">
        <v>4393</v>
      </c>
      <c r="E21" s="161" t="s">
        <v>4394</v>
      </c>
      <c r="F21" s="164" t="s">
        <v>4345</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4332</v>
      </c>
      <c r="B22" s="154" t="s">
        <v>4377</v>
      </c>
      <c r="C22" s="155" t="s">
        <v>4395</v>
      </c>
      <c r="D22" s="158" t="s">
        <v>4396</v>
      </c>
      <c r="E22" s="161" t="s">
        <v>4397</v>
      </c>
      <c r="F22" s="164" t="s">
        <v>4341</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4332</v>
      </c>
      <c r="B23" s="154" t="s">
        <v>4377</v>
      </c>
      <c r="C23" s="155" t="s">
        <v>4398</v>
      </c>
      <c r="D23" s="158" t="s">
        <v>4399</v>
      </c>
      <c r="E23" s="161" t="s">
        <v>4400</v>
      </c>
      <c r="F23" s="164" t="s">
        <v>4341</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4332</v>
      </c>
      <c r="B24" s="153" t="s">
        <v>4401</v>
      </c>
      <c r="C24" s="151" t="s">
        <v>4402</v>
      </c>
      <c r="D24" s="157" t="s">
        <v>4403</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4332</v>
      </c>
      <c r="B25" s="154" t="s">
        <v>4401</v>
      </c>
      <c r="C25" s="155" t="s">
        <v>4404</v>
      </c>
      <c r="D25" s="158" t="s">
        <v>4405</v>
      </c>
      <c r="E25" s="161" t="s">
        <v>4406</v>
      </c>
      <c r="F25" s="164" t="s">
        <v>4341</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4332</v>
      </c>
      <c r="B26" s="154" t="s">
        <v>4401</v>
      </c>
      <c r="C26" s="155" t="s">
        <v>4407</v>
      </c>
      <c r="D26" s="158" t="s">
        <v>4408</v>
      </c>
      <c r="E26" s="161" t="s">
        <v>4409</v>
      </c>
      <c r="F26" s="164" t="s">
        <v>4341</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4332</v>
      </c>
      <c r="B27" s="154" t="s">
        <v>4401</v>
      </c>
      <c r="C27" s="155" t="s">
        <v>4410</v>
      </c>
      <c r="D27" s="158" t="s">
        <v>4411</v>
      </c>
      <c r="E27" s="161" t="s">
        <v>4412</v>
      </c>
      <c r="F27" s="164" t="s">
        <v>4345</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4332</v>
      </c>
      <c r="B28" s="154" t="s">
        <v>4401</v>
      </c>
      <c r="C28" s="155" t="s">
        <v>4413</v>
      </c>
      <c r="D28" s="158" t="s">
        <v>4414</v>
      </c>
      <c r="E28" s="161" t="s">
        <v>4415</v>
      </c>
      <c r="F28" s="164" t="s">
        <v>4341</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4332</v>
      </c>
      <c r="B29" s="153" t="s">
        <v>4416</v>
      </c>
      <c r="C29" s="151" t="s">
        <v>4417</v>
      </c>
      <c r="D29" s="157" t="s">
        <v>4418</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4332</v>
      </c>
      <c r="B30" s="154" t="s">
        <v>4416</v>
      </c>
      <c r="C30" s="155" t="s">
        <v>4419</v>
      </c>
      <c r="D30" s="158" t="s">
        <v>4420</v>
      </c>
      <c r="E30" s="161" t="s">
        <v>4421</v>
      </c>
      <c r="F30" s="164" t="s">
        <v>4355</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4332</v>
      </c>
      <c r="B31" s="154" t="s">
        <v>4416</v>
      </c>
      <c r="C31" s="155" t="s">
        <v>4422</v>
      </c>
      <c r="D31" s="158" t="s">
        <v>4423</v>
      </c>
      <c r="E31" s="161" t="s">
        <v>4424</v>
      </c>
      <c r="F31" s="164" t="s">
        <v>4355</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4332</v>
      </c>
      <c r="B32" s="154" t="s">
        <v>4416</v>
      </c>
      <c r="C32" s="155" t="s">
        <v>4425</v>
      </c>
      <c r="D32" s="158" t="s">
        <v>4426</v>
      </c>
      <c r="E32" s="161" t="s">
        <v>4427</v>
      </c>
      <c r="F32" s="164" t="s">
        <v>4355</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4332</v>
      </c>
      <c r="B33" s="154" t="s">
        <v>4416</v>
      </c>
      <c r="C33" s="155" t="s">
        <v>4428</v>
      </c>
      <c r="D33" s="158" t="s">
        <v>4429</v>
      </c>
      <c r="E33" s="161" t="s">
        <v>4430</v>
      </c>
      <c r="F33" s="164" t="s">
        <v>4355</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4332</v>
      </c>
      <c r="B34" s="154" t="s">
        <v>4416</v>
      </c>
      <c r="C34" s="155" t="s">
        <v>4431</v>
      </c>
      <c r="D34" s="158" t="s">
        <v>4432</v>
      </c>
      <c r="E34" s="161" t="s">
        <v>4433</v>
      </c>
      <c r="F34" s="164" t="s">
        <v>4355</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4332</v>
      </c>
      <c r="B35" s="154" t="s">
        <v>4416</v>
      </c>
      <c r="C35" s="155" t="s">
        <v>4434</v>
      </c>
      <c r="D35" s="158" t="s">
        <v>4435</v>
      </c>
      <c r="E35" s="161" t="s">
        <v>4436</v>
      </c>
      <c r="F35" s="164" t="s">
        <v>4355</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4332</v>
      </c>
      <c r="B36" s="154" t="s">
        <v>4416</v>
      </c>
      <c r="C36" s="155" t="s">
        <v>4437</v>
      </c>
      <c r="D36" s="158" t="s">
        <v>4438</v>
      </c>
      <c r="E36" s="161" t="s">
        <v>4439</v>
      </c>
      <c r="F36" s="164" t="s">
        <v>4355</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4332</v>
      </c>
      <c r="B37" s="154" t="s">
        <v>4416</v>
      </c>
      <c r="C37" s="155" t="s">
        <v>4440</v>
      </c>
      <c r="D37" s="158" t="s">
        <v>4441</v>
      </c>
      <c r="E37" s="161" t="s">
        <v>4442</v>
      </c>
      <c r="F37" s="164" t="s">
        <v>4355</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4332</v>
      </c>
      <c r="B38" s="154" t="s">
        <v>4416</v>
      </c>
      <c r="C38" s="155" t="s">
        <v>4443</v>
      </c>
      <c r="D38" s="158" t="s">
        <v>4444</v>
      </c>
      <c r="E38" s="161" t="s">
        <v>4445</v>
      </c>
      <c r="F38" s="164" t="s">
        <v>4355</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4332</v>
      </c>
      <c r="B39" s="154" t="s">
        <v>4416</v>
      </c>
      <c r="C39" s="155" t="s">
        <v>4446</v>
      </c>
      <c r="D39" s="158" t="s">
        <v>4447</v>
      </c>
      <c r="E39" s="161" t="s">
        <v>4448</v>
      </c>
      <c r="F39" s="164" t="s">
        <v>4355</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4449</v>
      </c>
      <c r="B40" s="152" t="s">
        <v>21</v>
      </c>
      <c r="C40" s="150" t="s">
        <v>4450</v>
      </c>
      <c r="D40" s="156" t="s">
        <v>4451</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4449</v>
      </c>
      <c r="B41" s="153" t="s">
        <v>4452</v>
      </c>
      <c r="C41" s="151" t="s">
        <v>4453</v>
      </c>
      <c r="D41" s="157" t="s">
        <v>4454</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4449</v>
      </c>
      <c r="B42" s="154" t="s">
        <v>4452</v>
      </c>
      <c r="C42" s="155" t="s">
        <v>4455</v>
      </c>
      <c r="D42" s="158" t="s">
        <v>4456</v>
      </c>
      <c r="E42" s="161" t="s">
        <v>4457</v>
      </c>
      <c r="F42" s="164" t="s">
        <v>4341</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4449</v>
      </c>
      <c r="B43" s="154" t="s">
        <v>4452</v>
      </c>
      <c r="C43" s="155" t="s">
        <v>4458</v>
      </c>
      <c r="D43" s="158" t="s">
        <v>4459</v>
      </c>
      <c r="E43" s="161" t="s">
        <v>4460</v>
      </c>
      <c r="F43" s="164" t="s">
        <v>4341</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4449</v>
      </c>
      <c r="B44" s="154" t="s">
        <v>4452</v>
      </c>
      <c r="C44" s="155" t="s">
        <v>4461</v>
      </c>
      <c r="D44" s="158" t="s">
        <v>4462</v>
      </c>
      <c r="E44" s="161" t="s">
        <v>4463</v>
      </c>
      <c r="F44" s="164" t="s">
        <v>4345</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4449</v>
      </c>
      <c r="B45" s="154" t="s">
        <v>4452</v>
      </c>
      <c r="C45" s="155" t="s">
        <v>4464</v>
      </c>
      <c r="D45" s="158" t="s">
        <v>4465</v>
      </c>
      <c r="E45" s="161" t="s">
        <v>4466</v>
      </c>
      <c r="F45" s="164" t="s">
        <v>4355</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4449</v>
      </c>
      <c r="B46" s="154" t="s">
        <v>4452</v>
      </c>
      <c r="C46" s="155" t="s">
        <v>4467</v>
      </c>
      <c r="D46" s="158" t="s">
        <v>4468</v>
      </c>
      <c r="E46" s="161" t="s">
        <v>4469</v>
      </c>
      <c r="F46" s="164" t="s">
        <v>4341</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4449</v>
      </c>
      <c r="B47" s="154" t="s">
        <v>4452</v>
      </c>
      <c r="C47" s="155" t="s">
        <v>4470</v>
      </c>
      <c r="D47" s="158" t="s">
        <v>4471</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4449</v>
      </c>
      <c r="B48" s="154" t="s">
        <v>4452</v>
      </c>
      <c r="C48" s="155" t="s">
        <v>4472</v>
      </c>
      <c r="D48" s="158" t="s">
        <v>4473</v>
      </c>
      <c r="E48" s="161" t="s">
        <v>4474</v>
      </c>
      <c r="F48" s="164" t="s">
        <v>4341</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4449</v>
      </c>
      <c r="B49" s="154" t="s">
        <v>4452</v>
      </c>
      <c r="C49" s="155" t="s">
        <v>4475</v>
      </c>
      <c r="D49" s="158" t="s">
        <v>4476</v>
      </c>
      <c r="E49" s="161" t="s">
        <v>4477</v>
      </c>
      <c r="F49" s="164" t="s">
        <v>4345</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4449</v>
      </c>
      <c r="B50" s="153" t="s">
        <v>4478</v>
      </c>
      <c r="C50" s="151" t="s">
        <v>4479</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4449</v>
      </c>
      <c r="B51" s="154" t="s">
        <v>4478</v>
      </c>
      <c r="C51" s="155" t="s">
        <v>4480</v>
      </c>
      <c r="D51" s="158" t="s">
        <v>4481</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4449</v>
      </c>
      <c r="B52" s="154" t="s">
        <v>4478</v>
      </c>
      <c r="C52" s="155" t="s">
        <v>4482</v>
      </c>
      <c r="D52" s="158" t="s">
        <v>4483</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4449</v>
      </c>
      <c r="B53" s="154" t="s">
        <v>4478</v>
      </c>
      <c r="C53" s="155" t="s">
        <v>4484</v>
      </c>
      <c r="D53" s="158" t="s">
        <v>4485</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4449</v>
      </c>
      <c r="B54" s="154" t="s">
        <v>4478</v>
      </c>
      <c r="C54" s="155" t="s">
        <v>4486</v>
      </c>
      <c r="D54" s="158" t="s">
        <v>4487</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4449</v>
      </c>
      <c r="B55" s="154" t="s">
        <v>4478</v>
      </c>
      <c r="C55" s="155" t="s">
        <v>4488</v>
      </c>
      <c r="D55" s="158" t="s">
        <v>4489</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4449</v>
      </c>
      <c r="B56" s="153" t="s">
        <v>2603</v>
      </c>
      <c r="C56" s="151" t="s">
        <v>4490</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4449</v>
      </c>
      <c r="B57" s="154" t="s">
        <v>2603</v>
      </c>
      <c r="C57" s="155" t="s">
        <v>4491</v>
      </c>
      <c r="D57" s="158" t="s">
        <v>4492</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4449</v>
      </c>
      <c r="B58" s="154" t="s">
        <v>2603</v>
      </c>
      <c r="C58" s="155" t="s">
        <v>4493</v>
      </c>
      <c r="D58" s="158" t="s">
        <v>4494</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4449</v>
      </c>
      <c r="B59" s="154" t="s">
        <v>2603</v>
      </c>
      <c r="C59" s="155" t="s">
        <v>4495</v>
      </c>
      <c r="D59" s="158" t="s">
        <v>4496</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4449</v>
      </c>
      <c r="B60" s="154" t="s">
        <v>2603</v>
      </c>
      <c r="C60" s="155" t="s">
        <v>4497</v>
      </c>
      <c r="D60" s="158" t="s">
        <v>4498</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4449</v>
      </c>
      <c r="B61" s="153" t="s">
        <v>4499</v>
      </c>
      <c r="C61" s="151" t="s">
        <v>4500</v>
      </c>
      <c r="D61" s="157" t="s">
        <v>4501</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4449</v>
      </c>
      <c r="B62" s="154" t="s">
        <v>4499</v>
      </c>
      <c r="C62" s="155" t="s">
        <v>4502</v>
      </c>
      <c r="D62" s="158" t="s">
        <v>4503</v>
      </c>
      <c r="E62" s="161" t="s">
        <v>4504</v>
      </c>
      <c r="F62" s="164" t="s">
        <v>4341</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4449</v>
      </c>
      <c r="B63" s="154" t="s">
        <v>4499</v>
      </c>
      <c r="C63" s="155" t="s">
        <v>4505</v>
      </c>
      <c r="D63" s="158" t="s">
        <v>4506</v>
      </c>
      <c r="E63" s="161" t="s">
        <v>4507</v>
      </c>
      <c r="F63" s="164" t="s">
        <v>4345</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4449</v>
      </c>
      <c r="B64" s="154" t="s">
        <v>4499</v>
      </c>
      <c r="C64" s="155" t="s">
        <v>4508</v>
      </c>
      <c r="D64" s="158" t="s">
        <v>4509</v>
      </c>
      <c r="E64" s="161" t="s">
        <v>4510</v>
      </c>
      <c r="F64" s="164" t="s">
        <v>4341</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4449</v>
      </c>
      <c r="B65" s="154" t="s">
        <v>4499</v>
      </c>
      <c r="C65" s="155" t="s">
        <v>4511</v>
      </c>
      <c r="D65" s="158" t="s">
        <v>4512</v>
      </c>
      <c r="E65" s="161" t="s">
        <v>4513</v>
      </c>
      <c r="F65" s="164" t="s">
        <v>4341</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4449</v>
      </c>
      <c r="B66" s="153" t="s">
        <v>4107</v>
      </c>
      <c r="C66" s="151" t="s">
        <v>4514</v>
      </c>
      <c r="D66" s="157" t="s">
        <v>4515</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4449</v>
      </c>
      <c r="B67" s="154" t="s">
        <v>4107</v>
      </c>
      <c r="C67" s="155" t="s">
        <v>4516</v>
      </c>
      <c r="D67" s="158" t="s">
        <v>4517</v>
      </c>
      <c r="E67" s="161" t="s">
        <v>4518</v>
      </c>
      <c r="F67" s="164" t="s">
        <v>4341</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4449</v>
      </c>
      <c r="B68" s="154" t="s">
        <v>4107</v>
      </c>
      <c r="C68" s="155" t="s">
        <v>4519</v>
      </c>
      <c r="D68" s="158" t="s">
        <v>4520</v>
      </c>
      <c r="E68" s="161" t="s">
        <v>4521</v>
      </c>
      <c r="F68" s="164" t="s">
        <v>4341</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4449</v>
      </c>
      <c r="B69" s="154" t="s">
        <v>4107</v>
      </c>
      <c r="C69" s="155" t="s">
        <v>4522</v>
      </c>
      <c r="D69" s="158" t="s">
        <v>4523</v>
      </c>
      <c r="E69" s="161" t="s">
        <v>4524</v>
      </c>
      <c r="F69" s="164" t="s">
        <v>4345</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4449</v>
      </c>
      <c r="B70" s="154" t="s">
        <v>4107</v>
      </c>
      <c r="C70" s="155" t="s">
        <v>4525</v>
      </c>
      <c r="D70" s="158" t="s">
        <v>4526</v>
      </c>
      <c r="E70" s="161" t="s">
        <v>4527</v>
      </c>
      <c r="F70" s="164" t="s">
        <v>4341</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4449</v>
      </c>
      <c r="B71" s="154" t="s">
        <v>4107</v>
      </c>
      <c r="C71" s="155" t="s">
        <v>4528</v>
      </c>
      <c r="D71" s="158" t="s">
        <v>4529</v>
      </c>
      <c r="E71" s="161" t="s">
        <v>4530</v>
      </c>
      <c r="F71" s="164" t="s">
        <v>4341</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4449</v>
      </c>
      <c r="B72" s="154" t="s">
        <v>4107</v>
      </c>
      <c r="C72" s="155" t="s">
        <v>4531</v>
      </c>
      <c r="D72" s="158" t="s">
        <v>4532</v>
      </c>
      <c r="E72" s="161" t="s">
        <v>4533</v>
      </c>
      <c r="F72" s="164" t="s">
        <v>4341</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4449</v>
      </c>
      <c r="B73" s="154" t="s">
        <v>4107</v>
      </c>
      <c r="C73" s="155" t="s">
        <v>4534</v>
      </c>
      <c r="D73" s="158" t="s">
        <v>4535</v>
      </c>
      <c r="E73" s="161" t="s">
        <v>4536</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4449</v>
      </c>
      <c r="B74" s="154" t="s">
        <v>4107</v>
      </c>
      <c r="C74" s="155" t="s">
        <v>4537</v>
      </c>
      <c r="D74" s="158" t="s">
        <v>4538</v>
      </c>
      <c r="E74" s="161" t="s">
        <v>4539</v>
      </c>
      <c r="F74" s="164" t="s">
        <v>4345</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4449</v>
      </c>
      <c r="B75" s="154" t="s">
        <v>4107</v>
      </c>
      <c r="C75" s="155" t="s">
        <v>4540</v>
      </c>
      <c r="D75" s="158" t="s">
        <v>4541</v>
      </c>
      <c r="E75" s="161" t="s">
        <v>4542</v>
      </c>
      <c r="F75" s="164" t="s">
        <v>4355</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4449</v>
      </c>
      <c r="B76" s="154" t="s">
        <v>4107</v>
      </c>
      <c r="C76" s="155" t="s">
        <v>4543</v>
      </c>
      <c r="D76" s="158" t="s">
        <v>4544</v>
      </c>
      <c r="E76" s="161" t="s">
        <v>4545</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4449</v>
      </c>
      <c r="B77" s="153" t="s">
        <v>4377</v>
      </c>
      <c r="C77" s="151" t="s">
        <v>4546</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4449</v>
      </c>
      <c r="B78" s="154" t="s">
        <v>4377</v>
      </c>
      <c r="C78" s="155" t="s">
        <v>4547</v>
      </c>
      <c r="D78" s="158" t="s">
        <v>4548</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4449</v>
      </c>
      <c r="B79" s="154" t="s">
        <v>4377</v>
      </c>
      <c r="C79" s="155" t="s">
        <v>4549</v>
      </c>
      <c r="D79" s="158" t="s">
        <v>4550</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4449</v>
      </c>
      <c r="B80" s="154" t="s">
        <v>4377</v>
      </c>
      <c r="C80" s="155" t="s">
        <v>4551</v>
      </c>
      <c r="D80" s="158" t="s">
        <v>4552</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4449</v>
      </c>
      <c r="B81" s="153" t="s">
        <v>4305</v>
      </c>
      <c r="C81" s="151" t="s">
        <v>4553</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4449</v>
      </c>
      <c r="B82" s="154" t="s">
        <v>4305</v>
      </c>
      <c r="C82" s="155" t="s">
        <v>4554</v>
      </c>
      <c r="D82" s="158" t="s">
        <v>4555</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4449</v>
      </c>
      <c r="B83" s="154" t="s">
        <v>4305</v>
      </c>
      <c r="C83" s="155" t="s">
        <v>4556</v>
      </c>
      <c r="D83" s="158" t="s">
        <v>4557</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4449</v>
      </c>
      <c r="B84" s="154" t="s">
        <v>4305</v>
      </c>
      <c r="C84" s="155" t="s">
        <v>4558</v>
      </c>
      <c r="D84" s="158" t="s">
        <v>4559</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4449</v>
      </c>
      <c r="B85" s="154" t="s">
        <v>4305</v>
      </c>
      <c r="C85" s="155" t="s">
        <v>4560</v>
      </c>
      <c r="D85" s="158" t="s">
        <v>4561</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4449</v>
      </c>
      <c r="B86" s="154" t="s">
        <v>4305</v>
      </c>
      <c r="C86" s="155" t="s">
        <v>4562</v>
      </c>
      <c r="D86" s="158" t="s">
        <v>4563</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4564</v>
      </c>
      <c r="B87" s="152" t="s">
        <v>21</v>
      </c>
      <c r="C87" s="150" t="s">
        <v>4565</v>
      </c>
      <c r="D87" s="156" t="s">
        <v>4566</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4564</v>
      </c>
      <c r="B88" s="153" t="s">
        <v>4567</v>
      </c>
      <c r="C88" s="151" t="s">
        <v>4568</v>
      </c>
      <c r="D88" s="157" t="s">
        <v>4569</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4564</v>
      </c>
      <c r="B89" s="154" t="s">
        <v>4567</v>
      </c>
      <c r="C89" s="155" t="s">
        <v>4570</v>
      </c>
      <c r="D89" s="158" t="s">
        <v>4571</v>
      </c>
      <c r="E89" s="161" t="s">
        <v>4572</v>
      </c>
      <c r="F89" s="164" t="s">
        <v>4341</v>
      </c>
      <c r="G89" s="167">
        <f>IF(COUNTIF(H89:AU89,"&lt;&gt;")=0,"",SUMPRODUCT(((Recommendations[ImplStatus]="Implemented")+(Recommendations[ImplStatus]="Compensated"))*ISNUMBER(MATCH(Recommendations[Id],H89:AU89,0)))/COUNTIF(H89:AU89,"&lt;&gt;"))</f>
        <v>0</v>
      </c>
      <c r="H89" s="170" t="s">
        <v>25</v>
      </c>
      <c r="I89" s="170" t="s">
        <v>46</v>
      </c>
      <c r="J89" s="170" t="s">
        <v>56</v>
      </c>
      <c r="K89" s="170" t="s">
        <v>61</v>
      </c>
      <c r="L89" s="170" t="s">
        <v>66</v>
      </c>
      <c r="M89" s="170" t="s">
        <v>71</v>
      </c>
      <c r="N89" s="170" t="s">
        <v>76</v>
      </c>
      <c r="O89" s="170" t="s">
        <v>80</v>
      </c>
      <c r="P89" s="170" t="s">
        <v>90</v>
      </c>
      <c r="Q89" s="170" t="s">
        <v>120</v>
      </c>
      <c r="R89" s="170" t="s">
        <v>159</v>
      </c>
      <c r="S89" s="170" t="s">
        <v>205</v>
      </c>
      <c r="T89" s="170" t="s">
        <v>210</v>
      </c>
      <c r="U89" s="170" t="s">
        <v>220</v>
      </c>
      <c r="V89" s="170" t="s">
        <v>311</v>
      </c>
      <c r="W89" s="170" t="s">
        <v>316</v>
      </c>
      <c r="X89" s="170" t="s">
        <v>326</v>
      </c>
      <c r="Y89" s="170" t="s">
        <v>331</v>
      </c>
      <c r="Z89" s="170" t="s">
        <v>416</v>
      </c>
      <c r="AA89" s="170" t="s">
        <v>421</v>
      </c>
      <c r="AB89" s="170" t="s">
        <v>441</v>
      </c>
      <c r="AC89" s="170" t="s">
        <v>646</v>
      </c>
      <c r="AD89" s="170" t="s">
        <v>822</v>
      </c>
      <c r="AE89" s="170" t="s">
        <v>915</v>
      </c>
      <c r="AF89" s="170" t="s">
        <v>920</v>
      </c>
      <c r="AG89" s="170" t="s">
        <v>923</v>
      </c>
      <c r="AH89" s="170" t="s">
        <v>926</v>
      </c>
      <c r="AI89" s="170" t="s">
        <v>929</v>
      </c>
      <c r="AJ89" s="170" t="s">
        <v>939</v>
      </c>
      <c r="AK89" s="170" t="s">
        <v>944</v>
      </c>
      <c r="AL89" s="170" t="s">
        <v>949</v>
      </c>
      <c r="AM89" s="170" t="s">
        <v>954</v>
      </c>
      <c r="AN89" s="170" t="s">
        <v>968</v>
      </c>
      <c r="AO89" s="170" t="s">
        <v>973</v>
      </c>
      <c r="AP89" s="170" t="s">
        <v>1034</v>
      </c>
      <c r="AQ89" s="170" t="s">
        <v>1115</v>
      </c>
      <c r="AR89" s="170" t="s">
        <v>1119</v>
      </c>
      <c r="AS89" s="170" t="s">
        <v>1124</v>
      </c>
      <c r="AT89" s="170" t="s">
        <v>1193</v>
      </c>
      <c r="AU89" s="184" t="s">
        <v>1298</v>
      </c>
    </row>
    <row r="90" spans="1:47" ht="60" customHeight="1" x14ac:dyDescent="0.35">
      <c r="A90" s="180" t="s">
        <v>4564</v>
      </c>
      <c r="B90" s="154" t="s">
        <v>4567</v>
      </c>
      <c r="C90" s="155" t="s">
        <v>4573</v>
      </c>
      <c r="D90" s="158" t="s">
        <v>4574</v>
      </c>
      <c r="E90" s="161" t="s">
        <v>4575</v>
      </c>
      <c r="F90" s="164" t="s">
        <v>4345</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4564</v>
      </c>
      <c r="B91" s="154" t="s">
        <v>4567</v>
      </c>
      <c r="C91" s="155" t="s">
        <v>4576</v>
      </c>
      <c r="D91" s="158" t="s">
        <v>4577</v>
      </c>
      <c r="E91" s="161" t="s">
        <v>4578</v>
      </c>
      <c r="F91" s="164" t="s">
        <v>4341</v>
      </c>
      <c r="G91" s="167">
        <f>IF(COUNTIF(H91:AU91,"&lt;&gt;")=0,"",SUMPRODUCT(((Recommendations[ImplStatus]="Implemented")+(Recommendations[ImplStatus]="Compensated"))*ISNUMBER(MATCH(Recommendations[Id],H91:AU91,0)))/COUNTIF(H91:AU91,"&lt;&gt;"))</f>
        <v>0</v>
      </c>
      <c r="H91" s="170" t="s">
        <v>46</v>
      </c>
      <c r="I91" s="170" t="s">
        <v>51</v>
      </c>
      <c r="J91" s="170" t="s">
        <v>260</v>
      </c>
      <c r="K91" s="170" t="s">
        <v>366</v>
      </c>
      <c r="L91" s="170" t="s">
        <v>441</v>
      </c>
      <c r="M91" s="170" t="s">
        <v>506</v>
      </c>
      <c r="N91" s="170" t="s">
        <v>1168</v>
      </c>
      <c r="O91" s="170" t="s">
        <v>1394</v>
      </c>
      <c r="P91" s="170" t="s">
        <v>1399</v>
      </c>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4564</v>
      </c>
      <c r="B92" s="154" t="s">
        <v>4567</v>
      </c>
      <c r="C92" s="155" t="s">
        <v>4579</v>
      </c>
      <c r="D92" s="158" t="s">
        <v>4580</v>
      </c>
      <c r="E92" s="161" t="s">
        <v>4581</v>
      </c>
      <c r="F92" s="164" t="s">
        <v>4341</v>
      </c>
      <c r="G92" s="167">
        <f>IF(COUNTIF(H92:AU92,"&lt;&gt;")=0,"",SUMPRODUCT(((Recommendations[ImplStatus]="Implemented")+(Recommendations[ImplStatus]="Compensated"))*ISNUMBER(MATCH(Recommendations[Id],H92:AU92,0)))/COUNTIF(H92:AU92,"&lt;&gt;"))</f>
        <v>0</v>
      </c>
      <c r="H92" s="170" t="s">
        <v>51</v>
      </c>
      <c r="I92" s="170" t="s">
        <v>95</v>
      </c>
      <c r="J92" s="170" t="s">
        <v>139</v>
      </c>
      <c r="K92" s="170" t="s">
        <v>446</v>
      </c>
      <c r="L92" s="170" t="s">
        <v>586</v>
      </c>
      <c r="M92" s="170" t="s">
        <v>1470</v>
      </c>
      <c r="N92" s="170" t="s">
        <v>1778</v>
      </c>
      <c r="O92" s="170" t="s">
        <v>1940</v>
      </c>
      <c r="P92" s="170" t="s">
        <v>2134</v>
      </c>
      <c r="Q92" s="170" t="s">
        <v>2290</v>
      </c>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4564</v>
      </c>
      <c r="B93" s="154" t="s">
        <v>4567</v>
      </c>
      <c r="C93" s="155" t="s">
        <v>4582</v>
      </c>
      <c r="D93" s="158" t="s">
        <v>4583</v>
      </c>
      <c r="E93" s="161" t="s">
        <v>4584</v>
      </c>
      <c r="F93" s="164" t="s">
        <v>4341</v>
      </c>
      <c r="G93" s="167">
        <f>IF(COUNTIF(H93:AU93,"&lt;&gt;")=0,"",SUMPRODUCT(((Recommendations[ImplStatus]="Implemented")+(Recommendations[ImplStatus]="Compensated"))*ISNUMBER(MATCH(Recommendations[Id],H93:AU93,0)))/COUNTIF(H93:AU93,"&lt;&gt;"))</f>
        <v>0</v>
      </c>
      <c r="H93" s="170" t="s">
        <v>100</v>
      </c>
      <c r="I93" s="170" t="s">
        <v>105</v>
      </c>
      <c r="J93" s="170" t="s">
        <v>250</v>
      </c>
      <c r="K93" s="170" t="s">
        <v>255</v>
      </c>
      <c r="L93" s="170" t="s">
        <v>275</v>
      </c>
      <c r="M93" s="170" t="s">
        <v>280</v>
      </c>
      <c r="N93" s="170" t="s">
        <v>285</v>
      </c>
      <c r="O93" s="170" t="s">
        <v>305</v>
      </c>
      <c r="P93" s="170" t="s">
        <v>401</v>
      </c>
      <c r="Q93" s="170" t="s">
        <v>406</v>
      </c>
      <c r="R93" s="170" t="s">
        <v>451</v>
      </c>
      <c r="S93" s="170" t="s">
        <v>456</v>
      </c>
      <c r="T93" s="170" t="s">
        <v>461</v>
      </c>
      <c r="U93" s="170" t="s">
        <v>466</v>
      </c>
      <c r="V93" s="170" t="s">
        <v>566</v>
      </c>
      <c r="W93" s="170" t="s">
        <v>631</v>
      </c>
      <c r="X93" s="170" t="s">
        <v>636</v>
      </c>
      <c r="Y93" s="170" t="s">
        <v>736</v>
      </c>
      <c r="Z93" s="170" t="s">
        <v>746</v>
      </c>
      <c r="AA93" s="170" t="s">
        <v>771</v>
      </c>
      <c r="AB93" s="170" t="s">
        <v>776</v>
      </c>
      <c r="AC93" s="170" t="s">
        <v>832</v>
      </c>
      <c r="AD93" s="170" t="s">
        <v>837</v>
      </c>
      <c r="AE93" s="170" t="s">
        <v>983</v>
      </c>
      <c r="AF93" s="170" t="s">
        <v>988</v>
      </c>
      <c r="AG93" s="170" t="s">
        <v>1075</v>
      </c>
      <c r="AH93" s="170" t="s">
        <v>1384</v>
      </c>
      <c r="AI93" s="170" t="s">
        <v>1424</v>
      </c>
      <c r="AJ93" s="170" t="s">
        <v>1454</v>
      </c>
      <c r="AK93" s="170" t="s">
        <v>1734</v>
      </c>
      <c r="AL93" s="170" t="s">
        <v>1764</v>
      </c>
      <c r="AM93" s="170" t="s">
        <v>1925</v>
      </c>
      <c r="AN93" s="170" t="s">
        <v>2077</v>
      </c>
      <c r="AO93" s="170" t="s">
        <v>2118</v>
      </c>
      <c r="AP93" s="170" t="s">
        <v>2274</v>
      </c>
      <c r="AQ93" s="170"/>
      <c r="AR93" s="170"/>
      <c r="AS93" s="170"/>
      <c r="AT93" s="170"/>
      <c r="AU93" s="184"/>
    </row>
    <row r="94" spans="1:47" ht="60" customHeight="1" x14ac:dyDescent="0.35">
      <c r="A94" s="180" t="s">
        <v>4564</v>
      </c>
      <c r="B94" s="154" t="s">
        <v>4567</v>
      </c>
      <c r="C94" s="155" t="s">
        <v>4585</v>
      </c>
      <c r="D94" s="158" t="s">
        <v>4586</v>
      </c>
      <c r="E94" s="161" t="s">
        <v>4587</v>
      </c>
      <c r="F94" s="164" t="s">
        <v>4345</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4564</v>
      </c>
      <c r="B95" s="153" t="s">
        <v>4588</v>
      </c>
      <c r="C95" s="151" t="s">
        <v>4589</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4564</v>
      </c>
      <c r="B96" s="154" t="s">
        <v>4588</v>
      </c>
      <c r="C96" s="155" t="s">
        <v>4590</v>
      </c>
      <c r="D96" s="158" t="s">
        <v>4591</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4564</v>
      </c>
      <c r="B97" s="154" t="s">
        <v>4588</v>
      </c>
      <c r="C97" s="155" t="s">
        <v>4592</v>
      </c>
      <c r="D97" s="158" t="s">
        <v>4593</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4564</v>
      </c>
      <c r="B98" s="154" t="s">
        <v>4588</v>
      </c>
      <c r="C98" s="155" t="s">
        <v>4594</v>
      </c>
      <c r="D98" s="158" t="s">
        <v>4595</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4564</v>
      </c>
      <c r="B99" s="154" t="s">
        <v>4588</v>
      </c>
      <c r="C99" s="155" t="s">
        <v>4596</v>
      </c>
      <c r="D99" s="158" t="s">
        <v>4597</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4564</v>
      </c>
      <c r="B100" s="154" t="s">
        <v>4588</v>
      </c>
      <c r="C100" s="155" t="s">
        <v>4598</v>
      </c>
      <c r="D100" s="158" t="s">
        <v>4599</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4564</v>
      </c>
      <c r="B101" s="154" t="s">
        <v>4588</v>
      </c>
      <c r="C101" s="155" t="s">
        <v>4600</v>
      </c>
      <c r="D101" s="158" t="s">
        <v>4601</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4564</v>
      </c>
      <c r="B102" s="154" t="s">
        <v>4588</v>
      </c>
      <c r="C102" s="155" t="s">
        <v>4602</v>
      </c>
      <c r="D102" s="158" t="s">
        <v>4603</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4564</v>
      </c>
      <c r="B103" s="153" t="s">
        <v>3748</v>
      </c>
      <c r="C103" s="151" t="s">
        <v>4604</v>
      </c>
      <c r="D103" s="157" t="s">
        <v>4605</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4564</v>
      </c>
      <c r="B104" s="154" t="s">
        <v>3748</v>
      </c>
      <c r="C104" s="155" t="s">
        <v>4606</v>
      </c>
      <c r="D104" s="158" t="s">
        <v>4607</v>
      </c>
      <c r="E104" s="161" t="s">
        <v>4608</v>
      </c>
      <c r="F104" s="164" t="s">
        <v>4341</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4564</v>
      </c>
      <c r="B105" s="154" t="s">
        <v>3748</v>
      </c>
      <c r="C105" s="155" t="s">
        <v>4609</v>
      </c>
      <c r="D105" s="158" t="s">
        <v>4610</v>
      </c>
      <c r="E105" s="161" t="s">
        <v>4611</v>
      </c>
      <c r="F105" s="164" t="s">
        <v>4345</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4564</v>
      </c>
      <c r="B106" s="154" t="s">
        <v>3748</v>
      </c>
      <c r="C106" s="155" t="s">
        <v>4612</v>
      </c>
      <c r="D106" s="158" t="s">
        <v>4613</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4564</v>
      </c>
      <c r="B107" s="154" t="s">
        <v>3748</v>
      </c>
      <c r="C107" s="155" t="s">
        <v>4614</v>
      </c>
      <c r="D107" s="158" t="s">
        <v>4615</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4564</v>
      </c>
      <c r="B108" s="154" t="s">
        <v>3748</v>
      </c>
      <c r="C108" s="155" t="s">
        <v>4616</v>
      </c>
      <c r="D108" s="158" t="s">
        <v>4617</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4564</v>
      </c>
      <c r="B109" s="153" t="s">
        <v>4618</v>
      </c>
      <c r="C109" s="151" t="s">
        <v>4619</v>
      </c>
      <c r="D109" s="157" t="s">
        <v>4620</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4564</v>
      </c>
      <c r="B110" s="154" t="s">
        <v>4618</v>
      </c>
      <c r="C110" s="155" t="s">
        <v>4621</v>
      </c>
      <c r="D110" s="158" t="s">
        <v>4622</v>
      </c>
      <c r="E110" s="161" t="s">
        <v>4623</v>
      </c>
      <c r="F110" s="164" t="s">
        <v>4341</v>
      </c>
      <c r="G110" s="167">
        <f>IF(COUNTIF(H110:AU110,"&lt;&gt;")=0,"",SUMPRODUCT(((Recommendations[ImplStatus]="Implemented")+(Recommendations[ImplStatus]="Compensated"))*ISNUMBER(MATCH(Recommendations[Id],H110:AU110,0)))/COUNTIF(H110:AU110,"&lt;&gt;"))</f>
        <v>0</v>
      </c>
      <c r="H110" s="170" t="s">
        <v>265</v>
      </c>
      <c r="I110" s="170" t="s">
        <v>300</v>
      </c>
      <c r="J110" s="170" t="s">
        <v>626</v>
      </c>
      <c r="K110" s="170" t="s">
        <v>660</v>
      </c>
      <c r="L110" s="170" t="s">
        <v>1409</v>
      </c>
      <c r="M110" s="170" t="s">
        <v>1704</v>
      </c>
      <c r="N110" s="170" t="s">
        <v>2098</v>
      </c>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4564</v>
      </c>
      <c r="B111" s="154" t="s">
        <v>4618</v>
      </c>
      <c r="C111" s="155" t="s">
        <v>4624</v>
      </c>
      <c r="D111" s="158" t="s">
        <v>4625</v>
      </c>
      <c r="E111" s="161" t="s">
        <v>4626</v>
      </c>
      <c r="F111" s="164" t="s">
        <v>4341</v>
      </c>
      <c r="G111" s="167">
        <f>IF(COUNTIF(H111:AU111,"&lt;&gt;")=0,"",SUMPRODUCT(((Recommendations[ImplStatus]="Implemented")+(Recommendations[ImplStatus]="Compensated"))*ISNUMBER(MATCH(Recommendations[Id],H111:AU111,0)))/COUNTIF(H111:AU111,"&lt;&gt;"))</f>
        <v>0</v>
      </c>
      <c r="H111" s="170" t="s">
        <v>14</v>
      </c>
      <c r="I111" s="170" t="s">
        <v>85</v>
      </c>
      <c r="J111" s="170" t="s">
        <v>270</v>
      </c>
      <c r="K111" s="170" t="s">
        <v>351</v>
      </c>
      <c r="L111" s="170" t="s">
        <v>576</v>
      </c>
      <c r="M111" s="170" t="s">
        <v>616</v>
      </c>
      <c r="N111" s="170" t="s">
        <v>621</v>
      </c>
      <c r="O111" s="170" t="s">
        <v>641</v>
      </c>
      <c r="P111" s="170" t="s">
        <v>675</v>
      </c>
      <c r="Q111" s="170" t="s">
        <v>786</v>
      </c>
      <c r="R111" s="170" t="s">
        <v>811</v>
      </c>
      <c r="S111" s="170" t="s">
        <v>857</v>
      </c>
      <c r="T111" s="170" t="s">
        <v>1080</v>
      </c>
      <c r="U111" s="170" t="s">
        <v>1343</v>
      </c>
      <c r="V111" s="170" t="s">
        <v>1404</v>
      </c>
      <c r="W111" s="170" t="s">
        <v>1414</v>
      </c>
      <c r="X111" s="170" t="s">
        <v>1613</v>
      </c>
      <c r="Y111" s="170" t="s">
        <v>1629</v>
      </c>
      <c r="Z111" s="170" t="s">
        <v>1634</v>
      </c>
      <c r="AA111" s="170" t="s">
        <v>1739</v>
      </c>
      <c r="AB111" s="170" t="s">
        <v>1744</v>
      </c>
      <c r="AC111" s="170" t="s">
        <v>1749</v>
      </c>
      <c r="AD111" s="170" t="s">
        <v>1759</v>
      </c>
      <c r="AE111" s="170" t="s">
        <v>1906</v>
      </c>
      <c r="AF111" s="170" t="s">
        <v>2072</v>
      </c>
      <c r="AG111" s="170" t="s">
        <v>2088</v>
      </c>
      <c r="AH111" s="170" t="s">
        <v>2093</v>
      </c>
      <c r="AI111" s="170" t="s">
        <v>2103</v>
      </c>
      <c r="AJ111" s="170" t="s">
        <v>2259</v>
      </c>
      <c r="AK111" s="170" t="s">
        <v>2427</v>
      </c>
      <c r="AL111" s="170"/>
      <c r="AM111" s="170"/>
      <c r="AN111" s="170"/>
      <c r="AO111" s="170"/>
      <c r="AP111" s="170"/>
      <c r="AQ111" s="170"/>
      <c r="AR111" s="170"/>
      <c r="AS111" s="170"/>
      <c r="AT111" s="170"/>
      <c r="AU111" s="184"/>
    </row>
    <row r="112" spans="1:47" ht="60" customHeight="1" x14ac:dyDescent="0.35">
      <c r="A112" s="180" t="s">
        <v>4564</v>
      </c>
      <c r="B112" s="154" t="s">
        <v>4618</v>
      </c>
      <c r="C112" s="155" t="s">
        <v>4627</v>
      </c>
      <c r="D112" s="158" t="s">
        <v>4628</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4564</v>
      </c>
      <c r="B113" s="154" t="s">
        <v>4618</v>
      </c>
      <c r="C113" s="155" t="s">
        <v>4629</v>
      </c>
      <c r="D113" s="158" t="s">
        <v>4630</v>
      </c>
      <c r="E113" s="161"/>
      <c r="F113" s="164" t="s">
        <v>21</v>
      </c>
      <c r="G113" s="167">
        <f>IF(COUNTIF(H113:AU113,"&lt;&gt;")=0,"",SUMPRODUCT(((Recommendations[ImplStatus]="Implemented")+(Recommendations[ImplStatus]="Compensated"))*ISNUMBER(MATCH(Recommendations[Id],H113:AU113,0)))/COUNTIF(H113:AU113,"&lt;&gt;"))</f>
        <v>0</v>
      </c>
      <c r="H113" s="170" t="s">
        <v>110</v>
      </c>
      <c r="I113" s="170" t="s">
        <v>741</v>
      </c>
      <c r="J113" s="170" t="s">
        <v>1353</v>
      </c>
      <c r="K113" s="170" t="s">
        <v>1460</v>
      </c>
      <c r="L113" s="170" t="s">
        <v>1525</v>
      </c>
      <c r="M113" s="170" t="s">
        <v>1545</v>
      </c>
      <c r="N113" s="170" t="s">
        <v>1623</v>
      </c>
      <c r="O113" s="170" t="s">
        <v>1699</v>
      </c>
      <c r="P113" s="170" t="s">
        <v>1709</v>
      </c>
      <c r="Q113" s="170" t="s">
        <v>1769</v>
      </c>
      <c r="R113" s="170" t="s">
        <v>1833</v>
      </c>
      <c r="S113" s="170" t="s">
        <v>1852</v>
      </c>
      <c r="T113" s="170" t="s">
        <v>1930</v>
      </c>
      <c r="U113" s="170" t="s">
        <v>1995</v>
      </c>
      <c r="V113" s="170" t="s">
        <v>2014</v>
      </c>
      <c r="W113" s="170" t="s">
        <v>2083</v>
      </c>
      <c r="X113" s="170" t="s">
        <v>2124</v>
      </c>
      <c r="Y113" s="170" t="s">
        <v>2189</v>
      </c>
      <c r="Z113" s="170" t="s">
        <v>2209</v>
      </c>
      <c r="AA113" s="170" t="s">
        <v>2280</v>
      </c>
      <c r="AB113" s="170" t="s">
        <v>2345</v>
      </c>
      <c r="AC113" s="170" t="s">
        <v>2368</v>
      </c>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4564</v>
      </c>
      <c r="B114" s="154" t="s">
        <v>4618</v>
      </c>
      <c r="C114" s="155" t="s">
        <v>4631</v>
      </c>
      <c r="D114" s="158" t="s">
        <v>4632</v>
      </c>
      <c r="E114" s="161"/>
      <c r="F114" s="164" t="s">
        <v>21</v>
      </c>
      <c r="G114" s="167">
        <f>IF(COUNTIF(H114:AU114,"&lt;&gt;")=0,"",SUMPRODUCT(((Recommendations[ImplStatus]="Implemented")+(Recommendations[ImplStatus]="Compensated"))*ISNUMBER(MATCH(Recommendations[Id],H114:AU114,0)))/COUNTIF(H114:AU114,"&lt;&gt;"))</f>
        <v>0</v>
      </c>
      <c r="H114" s="170" t="s">
        <v>144</v>
      </c>
      <c r="I114" s="170" t="s">
        <v>185</v>
      </c>
      <c r="J114" s="170" t="s">
        <v>680</v>
      </c>
      <c r="K114" s="170" t="s">
        <v>686</v>
      </c>
      <c r="L114" s="170" t="s">
        <v>690</v>
      </c>
      <c r="M114" s="170" t="s">
        <v>709</v>
      </c>
      <c r="N114" s="170" t="s">
        <v>751</v>
      </c>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4564</v>
      </c>
      <c r="B115" s="154" t="s">
        <v>4618</v>
      </c>
      <c r="C115" s="155" t="s">
        <v>4633</v>
      </c>
      <c r="D115" s="158" t="s">
        <v>4634</v>
      </c>
      <c r="E115" s="161"/>
      <c r="F115" s="164" t="s">
        <v>21</v>
      </c>
      <c r="G115" s="167">
        <f>IF(COUNTIF(H115:AU115,"&lt;&gt;")=0,"",SUMPRODUCT(((Recommendations[ImplStatus]="Implemented")+(Recommendations[ImplStatus]="Compensated"))*ISNUMBER(MATCH(Recommendations[Id],H115:AU115,0)))/COUNTIF(H115:AU115,"&lt;&gt;"))</f>
        <v>0</v>
      </c>
      <c r="H115" s="170" t="s">
        <v>41</v>
      </c>
      <c r="I115" s="170" t="s">
        <v>481</v>
      </c>
      <c r="J115" s="170" t="s">
        <v>581</v>
      </c>
      <c r="K115" s="170" t="s">
        <v>665</v>
      </c>
      <c r="L115" s="170" t="s">
        <v>1037</v>
      </c>
      <c r="M115" s="170" t="s">
        <v>1062</v>
      </c>
      <c r="N115" s="170" t="s">
        <v>1067</v>
      </c>
      <c r="O115" s="170" t="s">
        <v>1071</v>
      </c>
      <c r="P115" s="170" t="s">
        <v>1490</v>
      </c>
      <c r="Q115" s="170" t="s">
        <v>1664</v>
      </c>
      <c r="R115" s="170" t="s">
        <v>1798</v>
      </c>
      <c r="S115" s="170" t="s">
        <v>1960</v>
      </c>
      <c r="T115" s="170" t="s">
        <v>2154</v>
      </c>
      <c r="U115" s="170" t="s">
        <v>2310</v>
      </c>
      <c r="V115" s="170" t="s">
        <v>2315</v>
      </c>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4564</v>
      </c>
      <c r="B116" s="154" t="s">
        <v>4618</v>
      </c>
      <c r="C116" s="155" t="s">
        <v>4635</v>
      </c>
      <c r="D116" s="158" t="s">
        <v>4636</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4564</v>
      </c>
      <c r="B117" s="154" t="s">
        <v>4618</v>
      </c>
      <c r="C117" s="155" t="s">
        <v>4637</v>
      </c>
      <c r="D117" s="158" t="s">
        <v>4638</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4564</v>
      </c>
      <c r="B118" s="154" t="s">
        <v>4618</v>
      </c>
      <c r="C118" s="155" t="s">
        <v>4639</v>
      </c>
      <c r="D118" s="158" t="s">
        <v>4640</v>
      </c>
      <c r="E118" s="161" t="s">
        <v>4641</v>
      </c>
      <c r="F118" s="164" t="s">
        <v>4341</v>
      </c>
      <c r="G118" s="167">
        <f>IF(COUNTIF(H118:AU118,"&lt;&gt;")=0,"",SUMPRODUCT(((Recommendations[ImplStatus]="Implemented")+(Recommendations[ImplStatus]="Compensated"))*ISNUMBER(MATCH(Recommendations[Id],H118:AU118,0)))/COUNTIF(H118:AU118,"&lt;&gt;"))</f>
        <v>0</v>
      </c>
      <c r="H118" s="170" t="s">
        <v>511</v>
      </c>
      <c r="I118" s="170" t="s">
        <v>756</v>
      </c>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4564</v>
      </c>
      <c r="B119" s="154" t="s">
        <v>4618</v>
      </c>
      <c r="C119" s="155" t="s">
        <v>4642</v>
      </c>
      <c r="D119" s="158" t="s">
        <v>4643</v>
      </c>
      <c r="E119" s="161" t="s">
        <v>4644</v>
      </c>
      <c r="F119" s="164" t="s">
        <v>4341</v>
      </c>
      <c r="G119" s="167">
        <f>IF(COUNTIF(H119:AU119,"&lt;&gt;")=0,"",SUMPRODUCT(((Recommendations[ImplStatus]="Implemented")+(Recommendations[ImplStatus]="Compensated"))*ISNUMBER(MATCH(Recommendations[Id],H119:AU119,0)))/COUNTIF(H119:AU119,"&lt;&gt;"))</f>
        <v>0</v>
      </c>
      <c r="H119" s="170" t="s">
        <v>290</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4564</v>
      </c>
      <c r="B120" s="153" t="s">
        <v>4645</v>
      </c>
      <c r="C120" s="151" t="s">
        <v>4646</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4564</v>
      </c>
      <c r="B121" s="154" t="s">
        <v>4645</v>
      </c>
      <c r="C121" s="155" t="s">
        <v>4647</v>
      </c>
      <c r="D121" s="158" t="s">
        <v>4648</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4564</v>
      </c>
      <c r="B122" s="154" t="s">
        <v>4645</v>
      </c>
      <c r="C122" s="155" t="s">
        <v>4649</v>
      </c>
      <c r="D122" s="158" t="s">
        <v>4650</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4564</v>
      </c>
      <c r="B123" s="154" t="s">
        <v>4645</v>
      </c>
      <c r="C123" s="155" t="s">
        <v>4651</v>
      </c>
      <c r="D123" s="158" t="s">
        <v>4652</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4564</v>
      </c>
      <c r="B124" s="154" t="s">
        <v>4645</v>
      </c>
      <c r="C124" s="155" t="s">
        <v>4653</v>
      </c>
      <c r="D124" s="158" t="s">
        <v>4654</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4564</v>
      </c>
      <c r="B125" s="154" t="s">
        <v>4645</v>
      </c>
      <c r="C125" s="155" t="s">
        <v>4655</v>
      </c>
      <c r="D125" s="158" t="s">
        <v>4656</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4564</v>
      </c>
      <c r="B126" s="154" t="s">
        <v>4645</v>
      </c>
      <c r="C126" s="155" t="s">
        <v>4657</v>
      </c>
      <c r="D126" s="158" t="s">
        <v>4658</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4564</v>
      </c>
      <c r="B127" s="154" t="s">
        <v>4645</v>
      </c>
      <c r="C127" s="155" t="s">
        <v>4659</v>
      </c>
      <c r="D127" s="158" t="s">
        <v>4660</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4564</v>
      </c>
      <c r="B128" s="154" t="s">
        <v>4645</v>
      </c>
      <c r="C128" s="155" t="s">
        <v>4661</v>
      </c>
      <c r="D128" s="158" t="s">
        <v>4662</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4564</v>
      </c>
      <c r="B129" s="154" t="s">
        <v>4645</v>
      </c>
      <c r="C129" s="155" t="s">
        <v>4663</v>
      </c>
      <c r="D129" s="158" t="s">
        <v>4664</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4564</v>
      </c>
      <c r="B130" s="154" t="s">
        <v>4645</v>
      </c>
      <c r="C130" s="155" t="s">
        <v>4665</v>
      </c>
      <c r="D130" s="158" t="s">
        <v>4666</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4564</v>
      </c>
      <c r="B131" s="154" t="s">
        <v>4645</v>
      </c>
      <c r="C131" s="155" t="s">
        <v>4667</v>
      </c>
      <c r="D131" s="158" t="s">
        <v>4668</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4564</v>
      </c>
      <c r="B132" s="154" t="s">
        <v>4645</v>
      </c>
      <c r="C132" s="155" t="s">
        <v>4669</v>
      </c>
      <c r="D132" s="158" t="s">
        <v>4670</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4564</v>
      </c>
      <c r="B133" s="153" t="s">
        <v>4671</v>
      </c>
      <c r="C133" s="151" t="s">
        <v>4672</v>
      </c>
      <c r="D133" s="157" t="s">
        <v>4673</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4564</v>
      </c>
      <c r="B134" s="154" t="s">
        <v>4671</v>
      </c>
      <c r="C134" s="155" t="s">
        <v>4674</v>
      </c>
      <c r="D134" s="158" t="s">
        <v>4675</v>
      </c>
      <c r="E134" s="161" t="s">
        <v>4676</v>
      </c>
      <c r="F134" s="164" t="s">
        <v>4345</v>
      </c>
      <c r="G134" s="167">
        <f>IF(COUNTIF(H134:AU134,"&lt;&gt;")=0,"",SUMPRODUCT(((Recommendations[ImplStatus]="Implemented")+(Recommendations[ImplStatus]="Compensated"))*ISNUMBER(MATCH(Recommendations[Id],H134:AU134,0)))/COUNTIF(H134:AU134,"&lt;&gt;"))</f>
        <v>0</v>
      </c>
      <c r="H134" s="170" t="s">
        <v>170</v>
      </c>
      <c r="I134" s="170" t="s">
        <v>175</v>
      </c>
      <c r="J134" s="170" t="s">
        <v>180</v>
      </c>
      <c r="K134" s="170" t="s">
        <v>190</v>
      </c>
      <c r="L134" s="170" t="s">
        <v>195</v>
      </c>
      <c r="M134" s="170" t="s">
        <v>200</v>
      </c>
      <c r="N134" s="170" t="s">
        <v>215</v>
      </c>
      <c r="O134" s="170" t="s">
        <v>225</v>
      </c>
      <c r="P134" s="170" t="s">
        <v>235</v>
      </c>
      <c r="Q134" s="170" t="s">
        <v>486</v>
      </c>
      <c r="R134" s="170" t="s">
        <v>491</v>
      </c>
      <c r="S134" s="170" t="s">
        <v>496</v>
      </c>
      <c r="T134" s="170" t="s">
        <v>516</v>
      </c>
      <c r="U134" s="170" t="s">
        <v>521</v>
      </c>
      <c r="V134" s="170" t="s">
        <v>531</v>
      </c>
      <c r="W134" s="170" t="s">
        <v>536</v>
      </c>
      <c r="X134" s="170" t="s">
        <v>541</v>
      </c>
      <c r="Y134" s="170" t="s">
        <v>551</v>
      </c>
      <c r="Z134" s="170" t="s">
        <v>556</v>
      </c>
      <c r="AA134" s="170" t="s">
        <v>561</v>
      </c>
      <c r="AB134" s="170" t="s">
        <v>1240</v>
      </c>
      <c r="AC134" s="170" t="s">
        <v>1269</v>
      </c>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4564</v>
      </c>
      <c r="B135" s="154" t="s">
        <v>4671</v>
      </c>
      <c r="C135" s="155" t="s">
        <v>4677</v>
      </c>
      <c r="D135" s="158" t="s">
        <v>4678</v>
      </c>
      <c r="E135" s="161" t="s">
        <v>4679</v>
      </c>
      <c r="F135" s="164" t="s">
        <v>4345</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4564</v>
      </c>
      <c r="B136" s="154" t="s">
        <v>4671</v>
      </c>
      <c r="C136" s="155" t="s">
        <v>4680</v>
      </c>
      <c r="D136" s="158" t="s">
        <v>4681</v>
      </c>
      <c r="E136" s="161" t="s">
        <v>4682</v>
      </c>
      <c r="F136" s="164" t="s">
        <v>4341</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4564</v>
      </c>
      <c r="B137" s="154" t="s">
        <v>4671</v>
      </c>
      <c r="C137" s="155" t="s">
        <v>4683</v>
      </c>
      <c r="D137" s="158" t="s">
        <v>4684</v>
      </c>
      <c r="E137" s="161" t="s">
        <v>4685</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4564</v>
      </c>
      <c r="B138" s="153" t="s">
        <v>3981</v>
      </c>
      <c r="C138" s="151" t="s">
        <v>4686</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4564</v>
      </c>
      <c r="B139" s="154" t="s">
        <v>3981</v>
      </c>
      <c r="C139" s="155" t="s">
        <v>4687</v>
      </c>
      <c r="D139" s="158" t="s">
        <v>4688</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4564</v>
      </c>
      <c r="B140" s="154" t="s">
        <v>3981</v>
      </c>
      <c r="C140" s="155" t="s">
        <v>4689</v>
      </c>
      <c r="D140" s="158" t="s">
        <v>4690</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4564</v>
      </c>
      <c r="B141" s="153" t="s">
        <v>4691</v>
      </c>
      <c r="C141" s="151" t="s">
        <v>4692</v>
      </c>
      <c r="D141" s="157" t="s">
        <v>4693</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4564</v>
      </c>
      <c r="B142" s="154" t="s">
        <v>4691</v>
      </c>
      <c r="C142" s="155" t="s">
        <v>4694</v>
      </c>
      <c r="D142" s="158" t="s">
        <v>4695</v>
      </c>
      <c r="E142" s="161" t="s">
        <v>4696</v>
      </c>
      <c r="F142" s="164" t="s">
        <v>4341</v>
      </c>
      <c r="G142" s="167">
        <f>IF(COUNTIF(H142:AU142,"&lt;&gt;")=0,"",SUMPRODUCT(((Recommendations[ImplStatus]="Implemented")+(Recommendations[ImplStatus]="Compensated"))*ISNUMBER(MATCH(Recommendations[Id],H142:AU142,0)))/COUNTIF(H142:AU142,"&lt;&gt;"))</f>
        <v>0</v>
      </c>
      <c r="H142" s="170" t="s">
        <v>149</v>
      </c>
      <c r="I142" s="170" t="s">
        <v>154</v>
      </c>
      <c r="J142" s="170" t="s">
        <v>164</v>
      </c>
      <c r="K142" s="170" t="s">
        <v>240</v>
      </c>
      <c r="L142" s="170" t="s">
        <v>245</v>
      </c>
      <c r="M142" s="170" t="s">
        <v>356</v>
      </c>
      <c r="N142" s="170" t="s">
        <v>361</v>
      </c>
      <c r="O142" s="170" t="s">
        <v>371</v>
      </c>
      <c r="P142" s="170" t="s">
        <v>376</v>
      </c>
      <c r="Q142" s="170" t="s">
        <v>381</v>
      </c>
      <c r="R142" s="170" t="s">
        <v>386</v>
      </c>
      <c r="S142" s="170" t="s">
        <v>391</v>
      </c>
      <c r="T142" s="170" t="s">
        <v>396</v>
      </c>
      <c r="U142" s="170" t="s">
        <v>426</v>
      </c>
      <c r="V142" s="170" t="s">
        <v>431</v>
      </c>
      <c r="W142" s="170" t="s">
        <v>436</v>
      </c>
      <c r="X142" s="170" t="s">
        <v>501</v>
      </c>
      <c r="Y142" s="170" t="s">
        <v>526</v>
      </c>
      <c r="Z142" s="170" t="s">
        <v>546</v>
      </c>
      <c r="AA142" s="170" t="s">
        <v>601</v>
      </c>
      <c r="AB142" s="170" t="s">
        <v>606</v>
      </c>
      <c r="AC142" s="170" t="s">
        <v>651</v>
      </c>
      <c r="AD142" s="170" t="s">
        <v>656</v>
      </c>
      <c r="AE142" s="170" t="s">
        <v>670</v>
      </c>
      <c r="AF142" s="170" t="s">
        <v>694</v>
      </c>
      <c r="AG142" s="170" t="s">
        <v>699</v>
      </c>
      <c r="AH142" s="170" t="s">
        <v>714</v>
      </c>
      <c r="AI142" s="170" t="s">
        <v>719</v>
      </c>
      <c r="AJ142" s="170" t="s">
        <v>723</v>
      </c>
      <c r="AK142" s="170" t="s">
        <v>727</v>
      </c>
      <c r="AL142" s="170" t="s">
        <v>732</v>
      </c>
      <c r="AM142" s="170" t="s">
        <v>741</v>
      </c>
      <c r="AN142" s="170" t="s">
        <v>761</v>
      </c>
      <c r="AO142" s="170" t="s">
        <v>766</v>
      </c>
      <c r="AP142" s="170" t="s">
        <v>781</v>
      </c>
      <c r="AQ142" s="170" t="s">
        <v>806</v>
      </c>
      <c r="AR142" s="170" t="s">
        <v>958</v>
      </c>
      <c r="AS142" s="170" t="s">
        <v>963</v>
      </c>
      <c r="AT142" s="170" t="s">
        <v>978</v>
      </c>
      <c r="AU142" s="184" t="s">
        <v>1085</v>
      </c>
    </row>
    <row r="143" spans="1:47" ht="60" customHeight="1" x14ac:dyDescent="0.35">
      <c r="A143" s="180" t="s">
        <v>4564</v>
      </c>
      <c r="B143" s="154" t="s">
        <v>4691</v>
      </c>
      <c r="C143" s="155" t="s">
        <v>4697</v>
      </c>
      <c r="D143" s="158" t="s">
        <v>4698</v>
      </c>
      <c r="E143" s="161" t="s">
        <v>4699</v>
      </c>
      <c r="F143" s="164" t="s">
        <v>4341</v>
      </c>
      <c r="G143" s="167">
        <f>IF(COUNTIF(H143:AU143,"&lt;&gt;")=0,"",SUMPRODUCT(((Recommendations[ImplStatus]="Implemented")+(Recommendations[ImplStatus]="Compensated"))*ISNUMBER(MATCH(Recommendations[Id],H143:AU143,0)))/COUNTIF(H143:AU143,"&lt;&gt;"))</f>
        <v>0</v>
      </c>
      <c r="H143" s="170" t="s">
        <v>571</v>
      </c>
      <c r="I143" s="170" t="s">
        <v>934</v>
      </c>
      <c r="J143" s="170" t="s">
        <v>1090</v>
      </c>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4564</v>
      </c>
      <c r="B144" s="154" t="s">
        <v>4691</v>
      </c>
      <c r="C144" s="155" t="s">
        <v>4700</v>
      </c>
      <c r="D144" s="158" t="s">
        <v>4701</v>
      </c>
      <c r="E144" s="161" t="s">
        <v>4702</v>
      </c>
      <c r="F144" s="164" t="s">
        <v>4345</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4564</v>
      </c>
      <c r="B145" s="154" t="s">
        <v>4691</v>
      </c>
      <c r="C145" s="155" t="s">
        <v>4703</v>
      </c>
      <c r="D145" s="158" t="s">
        <v>4704</v>
      </c>
      <c r="E145" s="161" t="s">
        <v>4705</v>
      </c>
      <c r="F145" s="164" t="s">
        <v>4341</v>
      </c>
      <c r="G145" s="167">
        <f>IF(COUNTIF(H145:AU145,"&lt;&gt;")=0,"",SUMPRODUCT(((Recommendations[ImplStatus]="Implemented")+(Recommendations[ImplStatus]="Compensated"))*ISNUMBER(MATCH(Recommendations[Id],H145:AU145,0)))/COUNTIF(H145:AU145,"&lt;&gt;"))</f>
        <v>0</v>
      </c>
      <c r="H145" s="170" t="s">
        <v>36</v>
      </c>
      <c r="I145" s="170" t="s">
        <v>124</v>
      </c>
      <c r="J145" s="170" t="s">
        <v>134</v>
      </c>
      <c r="K145" s="170" t="s">
        <v>230</v>
      </c>
      <c r="L145" s="170" t="s">
        <v>295</v>
      </c>
      <c r="M145" s="170" t="s">
        <v>321</v>
      </c>
      <c r="N145" s="170" t="s">
        <v>411</v>
      </c>
      <c r="O145" s="170" t="s">
        <v>471</v>
      </c>
      <c r="P145" s="170" t="s">
        <v>476</v>
      </c>
      <c r="Q145" s="170" t="s">
        <v>611</v>
      </c>
      <c r="R145" s="170" t="s">
        <v>704</v>
      </c>
      <c r="S145" s="170" t="s">
        <v>791</v>
      </c>
      <c r="T145" s="170" t="s">
        <v>796</v>
      </c>
      <c r="U145" s="170" t="s">
        <v>801</v>
      </c>
      <c r="V145" s="170" t="s">
        <v>816</v>
      </c>
      <c r="W145" s="170" t="s">
        <v>842</v>
      </c>
      <c r="X145" s="170" t="s">
        <v>847</v>
      </c>
      <c r="Y145" s="170" t="s">
        <v>852</v>
      </c>
      <c r="Z145" s="170" t="s">
        <v>862</v>
      </c>
      <c r="AA145" s="170" t="s">
        <v>867</v>
      </c>
      <c r="AB145" s="170" t="s">
        <v>872</v>
      </c>
      <c r="AC145" s="170" t="s">
        <v>877</v>
      </c>
      <c r="AD145" s="170" t="s">
        <v>910</v>
      </c>
      <c r="AE145" s="170" t="s">
        <v>1000</v>
      </c>
      <c r="AF145" s="170" t="s">
        <v>1005</v>
      </c>
      <c r="AG145" s="170" t="s">
        <v>1009</v>
      </c>
      <c r="AH145" s="170" t="s">
        <v>1014</v>
      </c>
      <c r="AI145" s="170" t="s">
        <v>1019</v>
      </c>
      <c r="AJ145" s="170" t="s">
        <v>1042</v>
      </c>
      <c r="AK145" s="170" t="s">
        <v>1047</v>
      </c>
      <c r="AL145" s="170" t="s">
        <v>1095</v>
      </c>
      <c r="AM145" s="170" t="s">
        <v>1100</v>
      </c>
      <c r="AN145" s="170" t="s">
        <v>1105</v>
      </c>
      <c r="AO145" s="170" t="s">
        <v>1110</v>
      </c>
      <c r="AP145" s="170" t="s">
        <v>1128</v>
      </c>
      <c r="AQ145" s="170" t="s">
        <v>1178</v>
      </c>
      <c r="AR145" s="170" t="s">
        <v>1359</v>
      </c>
      <c r="AS145" s="170" t="s">
        <v>1369</v>
      </c>
      <c r="AT145" s="170" t="s">
        <v>1419</v>
      </c>
      <c r="AU145" s="184" t="s">
        <v>1434</v>
      </c>
    </row>
    <row r="146" spans="1:47" ht="60" customHeight="1" x14ac:dyDescent="0.35">
      <c r="A146" s="180" t="s">
        <v>4564</v>
      </c>
      <c r="B146" s="154" t="s">
        <v>4691</v>
      </c>
      <c r="C146" s="155" t="s">
        <v>4706</v>
      </c>
      <c r="D146" s="158" t="s">
        <v>4707</v>
      </c>
      <c r="E146" s="161" t="s">
        <v>4708</v>
      </c>
      <c r="F146" s="164" t="s">
        <v>4341</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4564</v>
      </c>
      <c r="B147" s="154" t="s">
        <v>4691</v>
      </c>
      <c r="C147" s="155" t="s">
        <v>4709</v>
      </c>
      <c r="D147" s="158" t="s">
        <v>4710</v>
      </c>
      <c r="E147" s="161" t="s">
        <v>4711</v>
      </c>
      <c r="F147" s="164" t="s">
        <v>4341</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4564</v>
      </c>
      <c r="B148" s="153" t="s">
        <v>4712</v>
      </c>
      <c r="C148" s="151" t="s">
        <v>4713</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4564</v>
      </c>
      <c r="B149" s="154" t="s">
        <v>4712</v>
      </c>
      <c r="C149" s="155" t="s">
        <v>4714</v>
      </c>
      <c r="D149" s="158" t="s">
        <v>4715</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4564</v>
      </c>
      <c r="B150" s="154" t="s">
        <v>4712</v>
      </c>
      <c r="C150" s="155" t="s">
        <v>4716</v>
      </c>
      <c r="D150" s="158" t="s">
        <v>4717</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4564</v>
      </c>
      <c r="B151" s="154" t="s">
        <v>4712</v>
      </c>
      <c r="C151" s="155" t="s">
        <v>4718</v>
      </c>
      <c r="D151" s="158" t="s">
        <v>4719</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4564</v>
      </c>
      <c r="B152" s="154" t="s">
        <v>4712</v>
      </c>
      <c r="C152" s="155" t="s">
        <v>4720</v>
      </c>
      <c r="D152" s="158" t="s">
        <v>4721</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4564</v>
      </c>
      <c r="B153" s="154" t="s">
        <v>4712</v>
      </c>
      <c r="C153" s="155" t="s">
        <v>4722</v>
      </c>
      <c r="D153" s="158" t="s">
        <v>4723</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4724</v>
      </c>
      <c r="B154" s="152" t="s">
        <v>21</v>
      </c>
      <c r="C154" s="150" t="s">
        <v>4725</v>
      </c>
      <c r="D154" s="156" t="s">
        <v>4726</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4724</v>
      </c>
      <c r="B155" s="153" t="s">
        <v>4727</v>
      </c>
      <c r="C155" s="151" t="s">
        <v>4728</v>
      </c>
      <c r="D155" s="157" t="s">
        <v>4729</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4724</v>
      </c>
      <c r="B156" s="154" t="s">
        <v>4727</v>
      </c>
      <c r="C156" s="155" t="s">
        <v>4730</v>
      </c>
      <c r="D156" s="158" t="s">
        <v>4731</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4724</v>
      </c>
      <c r="B157" s="154" t="s">
        <v>4727</v>
      </c>
      <c r="C157" s="155" t="s">
        <v>4732</v>
      </c>
      <c r="D157" s="158" t="s">
        <v>4733</v>
      </c>
      <c r="E157" s="161" t="s">
        <v>4734</v>
      </c>
      <c r="F157" s="164" t="s">
        <v>4341</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4724</v>
      </c>
      <c r="B158" s="154" t="s">
        <v>4727</v>
      </c>
      <c r="C158" s="155" t="s">
        <v>4735</v>
      </c>
      <c r="D158" s="158" t="s">
        <v>4736</v>
      </c>
      <c r="E158" s="161" t="s">
        <v>4737</v>
      </c>
      <c r="F158" s="164" t="s">
        <v>4341</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4724</v>
      </c>
      <c r="B159" s="154" t="s">
        <v>4727</v>
      </c>
      <c r="C159" s="155" t="s">
        <v>4738</v>
      </c>
      <c r="D159" s="158" t="s">
        <v>4739</v>
      </c>
      <c r="E159" s="161" t="s">
        <v>4740</v>
      </c>
      <c r="F159" s="164" t="s">
        <v>4341</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4724</v>
      </c>
      <c r="B160" s="154" t="s">
        <v>4727</v>
      </c>
      <c r="C160" s="155" t="s">
        <v>4741</v>
      </c>
      <c r="D160" s="158" t="s">
        <v>4742</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4724</v>
      </c>
      <c r="B161" s="154" t="s">
        <v>4727</v>
      </c>
      <c r="C161" s="155" t="s">
        <v>4743</v>
      </c>
      <c r="D161" s="158" t="s">
        <v>4744</v>
      </c>
      <c r="E161" s="161" t="s">
        <v>4745</v>
      </c>
      <c r="F161" s="164" t="s">
        <v>4341</v>
      </c>
      <c r="G161" s="167">
        <f>IF(COUNTIF(H161:AU161,"&lt;&gt;")=0,"",SUMPRODUCT(((Recommendations[ImplStatus]="Implemented")+(Recommendations[ImplStatus]="Compensated"))*ISNUMBER(MATCH(Recommendations[Id],H161:AU161,0)))/COUNTIF(H161:AU161,"&lt;&gt;"))</f>
        <v>0</v>
      </c>
      <c r="H161" s="170" t="s">
        <v>115</v>
      </c>
      <c r="I161" s="170" t="s">
        <v>129</v>
      </c>
      <c r="J161" s="170" t="s">
        <v>591</v>
      </c>
      <c r="K161" s="170" t="s">
        <v>596</v>
      </c>
      <c r="L161" s="170" t="s">
        <v>882</v>
      </c>
      <c r="M161" s="170" t="s">
        <v>887</v>
      </c>
      <c r="N161" s="170" t="s">
        <v>1052</v>
      </c>
      <c r="O161" s="170" t="s">
        <v>1057</v>
      </c>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4724</v>
      </c>
      <c r="B162" s="154" t="s">
        <v>4727</v>
      </c>
      <c r="C162" s="155" t="s">
        <v>4746</v>
      </c>
      <c r="D162" s="158" t="s">
        <v>4747</v>
      </c>
      <c r="E162" s="161" t="s">
        <v>4748</v>
      </c>
      <c r="F162" s="164" t="s">
        <v>4341</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4724</v>
      </c>
      <c r="B163" s="154" t="s">
        <v>4727</v>
      </c>
      <c r="C163" s="155" t="s">
        <v>4749</v>
      </c>
      <c r="D163" s="158" t="s">
        <v>4750</v>
      </c>
      <c r="E163" s="161" t="s">
        <v>4751</v>
      </c>
      <c r="F163" s="164" t="s">
        <v>4341</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4724</v>
      </c>
      <c r="B164" s="153" t="s">
        <v>4145</v>
      </c>
      <c r="C164" s="151" t="s">
        <v>4752</v>
      </c>
      <c r="D164" s="157" t="s">
        <v>4753</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4724</v>
      </c>
      <c r="B165" s="154" t="s">
        <v>4145</v>
      </c>
      <c r="C165" s="155" t="s">
        <v>4754</v>
      </c>
      <c r="D165" s="158" t="s">
        <v>4755</v>
      </c>
      <c r="E165" s="161" t="s">
        <v>4756</v>
      </c>
      <c r="F165" s="164" t="s">
        <v>4341</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4724</v>
      </c>
      <c r="B166" s="154" t="s">
        <v>4145</v>
      </c>
      <c r="C166" s="155" t="s">
        <v>4757</v>
      </c>
      <c r="D166" s="158" t="s">
        <v>4758</v>
      </c>
      <c r="E166" s="161" t="s">
        <v>4759</v>
      </c>
      <c r="F166" s="164" t="s">
        <v>4341</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4724</v>
      </c>
      <c r="B167" s="154" t="s">
        <v>4145</v>
      </c>
      <c r="C167" s="155" t="s">
        <v>4760</v>
      </c>
      <c r="D167" s="158" t="s">
        <v>4761</v>
      </c>
      <c r="E167" s="161" t="s">
        <v>4762</v>
      </c>
      <c r="F167" s="164" t="s">
        <v>4341</v>
      </c>
      <c r="G167" s="167">
        <f>IF(COUNTIF(H167:AU167,"&lt;&gt;")=0,"",SUMPRODUCT(((Recommendations[ImplStatus]="Implemented")+(Recommendations[ImplStatus]="Compensated"))*ISNUMBER(MATCH(Recommendations[Id],H167:AU167,0)))/COUNTIF(H167:AU167,"&lt;&gt;"))</f>
        <v>0</v>
      </c>
      <c r="H167" s="170" t="s">
        <v>816</v>
      </c>
      <c r="I167" s="170" t="s">
        <v>872</v>
      </c>
      <c r="J167" s="170" t="s">
        <v>892</v>
      </c>
      <c r="K167" s="170" t="s">
        <v>897</v>
      </c>
      <c r="L167" s="170" t="s">
        <v>901</v>
      </c>
      <c r="M167" s="170" t="s">
        <v>905</v>
      </c>
      <c r="N167" s="170" t="s">
        <v>991</v>
      </c>
      <c r="O167" s="170" t="s">
        <v>996</v>
      </c>
      <c r="P167" s="170" t="s">
        <v>1000</v>
      </c>
      <c r="Q167" s="170" t="s">
        <v>1005</v>
      </c>
      <c r="R167" s="170" t="s">
        <v>1009</v>
      </c>
      <c r="S167" s="170" t="s">
        <v>1014</v>
      </c>
      <c r="T167" s="170" t="s">
        <v>1024</v>
      </c>
      <c r="U167" s="170" t="s">
        <v>1029</v>
      </c>
      <c r="V167" s="170" t="s">
        <v>1042</v>
      </c>
      <c r="W167" s="170" t="s">
        <v>1095</v>
      </c>
      <c r="X167" s="170" t="s">
        <v>1110</v>
      </c>
      <c r="Y167" s="170" t="s">
        <v>1374</v>
      </c>
      <c r="Z167" s="170" t="s">
        <v>1485</v>
      </c>
      <c r="AA167" s="170" t="s">
        <v>1654</v>
      </c>
      <c r="AB167" s="170" t="s">
        <v>1793</v>
      </c>
      <c r="AC167" s="170" t="s">
        <v>1955</v>
      </c>
      <c r="AD167" s="170" t="s">
        <v>2149</v>
      </c>
      <c r="AE167" s="170" t="s">
        <v>2305</v>
      </c>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4724</v>
      </c>
      <c r="B168" s="154" t="s">
        <v>4145</v>
      </c>
      <c r="C168" s="155" t="s">
        <v>4763</v>
      </c>
      <c r="D168" s="158" t="s">
        <v>4764</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4724</v>
      </c>
      <c r="B169" s="154" t="s">
        <v>4145</v>
      </c>
      <c r="C169" s="155" t="s">
        <v>4765</v>
      </c>
      <c r="D169" s="158" t="s">
        <v>4766</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4724</v>
      </c>
      <c r="B170" s="154" t="s">
        <v>4145</v>
      </c>
      <c r="C170" s="155" t="s">
        <v>4767</v>
      </c>
      <c r="D170" s="158" t="s">
        <v>4768</v>
      </c>
      <c r="E170" s="161" t="s">
        <v>4769</v>
      </c>
      <c r="F170" s="164" t="s">
        <v>4355</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4724</v>
      </c>
      <c r="B171" s="154" t="s">
        <v>4145</v>
      </c>
      <c r="C171" s="155" t="s">
        <v>4770</v>
      </c>
      <c r="D171" s="158" t="s">
        <v>4771</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4724</v>
      </c>
      <c r="B172" s="154" t="s">
        <v>4145</v>
      </c>
      <c r="C172" s="155" t="s">
        <v>4772</v>
      </c>
      <c r="D172" s="158" t="s">
        <v>4773</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4724</v>
      </c>
      <c r="B173" s="154" t="s">
        <v>4145</v>
      </c>
      <c r="C173" s="155" t="s">
        <v>4774</v>
      </c>
      <c r="D173" s="158" t="s">
        <v>4775</v>
      </c>
      <c r="E173" s="161" t="s">
        <v>4776</v>
      </c>
      <c r="F173" s="164" t="s">
        <v>4341</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4724</v>
      </c>
      <c r="B174" s="153" t="s">
        <v>4777</v>
      </c>
      <c r="C174" s="151" t="s">
        <v>4778</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4724</v>
      </c>
      <c r="B175" s="154" t="s">
        <v>4777</v>
      </c>
      <c r="C175" s="155" t="s">
        <v>4779</v>
      </c>
      <c r="D175" s="158" t="s">
        <v>4780</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4724</v>
      </c>
      <c r="B176" s="154" t="s">
        <v>4777</v>
      </c>
      <c r="C176" s="155" t="s">
        <v>4781</v>
      </c>
      <c r="D176" s="158" t="s">
        <v>4782</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4724</v>
      </c>
      <c r="B177" s="154" t="s">
        <v>4777</v>
      </c>
      <c r="C177" s="155" t="s">
        <v>4783</v>
      </c>
      <c r="D177" s="158" t="s">
        <v>4784</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4724</v>
      </c>
      <c r="B178" s="154" t="s">
        <v>4777</v>
      </c>
      <c r="C178" s="155" t="s">
        <v>4785</v>
      </c>
      <c r="D178" s="158" t="s">
        <v>4786</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4724</v>
      </c>
      <c r="B179" s="154" t="s">
        <v>4777</v>
      </c>
      <c r="C179" s="155" t="s">
        <v>4787</v>
      </c>
      <c r="D179" s="158" t="s">
        <v>4788</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4789</v>
      </c>
      <c r="B180" s="152" t="s">
        <v>21</v>
      </c>
      <c r="C180" s="150" t="s">
        <v>4790</v>
      </c>
      <c r="D180" s="156" t="s">
        <v>4791</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4789</v>
      </c>
      <c r="B181" s="153" t="s">
        <v>4792</v>
      </c>
      <c r="C181" s="151" t="s">
        <v>4793</v>
      </c>
      <c r="D181" s="157" t="s">
        <v>4794</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4789</v>
      </c>
      <c r="B182" s="154" t="s">
        <v>4792</v>
      </c>
      <c r="C182" s="155" t="s">
        <v>4795</v>
      </c>
      <c r="D182" s="158" t="s">
        <v>4796</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4789</v>
      </c>
      <c r="B183" s="154" t="s">
        <v>4792</v>
      </c>
      <c r="C183" s="155" t="s">
        <v>4797</v>
      </c>
      <c r="D183" s="158" t="s">
        <v>4798</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4789</v>
      </c>
      <c r="B184" s="154" t="s">
        <v>4792</v>
      </c>
      <c r="C184" s="155" t="s">
        <v>4799</v>
      </c>
      <c r="D184" s="158" t="s">
        <v>4800</v>
      </c>
      <c r="E184" s="161" t="s">
        <v>4801</v>
      </c>
      <c r="F184" s="164" t="s">
        <v>4341</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4789</v>
      </c>
      <c r="B185" s="154" t="s">
        <v>4792</v>
      </c>
      <c r="C185" s="155" t="s">
        <v>4802</v>
      </c>
      <c r="D185" s="158" t="s">
        <v>4803</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4789</v>
      </c>
      <c r="B186" s="154" t="s">
        <v>4792</v>
      </c>
      <c r="C186" s="155" t="s">
        <v>4804</v>
      </c>
      <c r="D186" s="158" t="s">
        <v>4805</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4789</v>
      </c>
      <c r="B187" s="154" t="s">
        <v>4792</v>
      </c>
      <c r="C187" s="155" t="s">
        <v>4806</v>
      </c>
      <c r="D187" s="158" t="s">
        <v>4807</v>
      </c>
      <c r="E187" s="161" t="s">
        <v>4808</v>
      </c>
      <c r="F187" s="164" t="s">
        <v>4341</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4789</v>
      </c>
      <c r="B188" s="154" t="s">
        <v>4792</v>
      </c>
      <c r="C188" s="155" t="s">
        <v>4809</v>
      </c>
      <c r="D188" s="158" t="s">
        <v>4810</v>
      </c>
      <c r="E188" s="161" t="s">
        <v>4811</v>
      </c>
      <c r="F188" s="164" t="s">
        <v>4341</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4789</v>
      </c>
      <c r="B189" s="154" t="s">
        <v>4792</v>
      </c>
      <c r="C189" s="155" t="s">
        <v>4812</v>
      </c>
      <c r="D189" s="158" t="s">
        <v>4813</v>
      </c>
      <c r="E189" s="161" t="s">
        <v>4814</v>
      </c>
      <c r="F189" s="164" t="s">
        <v>4341</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4789</v>
      </c>
      <c r="B190" s="153" t="s">
        <v>4815</v>
      </c>
      <c r="C190" s="151" t="s">
        <v>4816</v>
      </c>
      <c r="D190" s="157" t="s">
        <v>4817</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4789</v>
      </c>
      <c r="B191" s="154" t="s">
        <v>4815</v>
      </c>
      <c r="C191" s="155" t="s">
        <v>4818</v>
      </c>
      <c r="D191" s="158" t="s">
        <v>4819</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4789</v>
      </c>
      <c r="B192" s="154" t="s">
        <v>4815</v>
      </c>
      <c r="C192" s="155" t="s">
        <v>4820</v>
      </c>
      <c r="D192" s="158" t="s">
        <v>4821</v>
      </c>
      <c r="E192" s="161" t="s">
        <v>4822</v>
      </c>
      <c r="F192" s="164" t="s">
        <v>4345</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4789</v>
      </c>
      <c r="B193" s="154" t="s">
        <v>4815</v>
      </c>
      <c r="C193" s="155" t="s">
        <v>4823</v>
      </c>
      <c r="D193" s="158" t="s">
        <v>4824</v>
      </c>
      <c r="E193" s="161" t="s">
        <v>4825</v>
      </c>
      <c r="F193" s="164" t="s">
        <v>4345</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4789</v>
      </c>
      <c r="B194" s="154" t="s">
        <v>4815</v>
      </c>
      <c r="C194" s="155" t="s">
        <v>4826</v>
      </c>
      <c r="D194" s="158" t="s">
        <v>4827</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4789</v>
      </c>
      <c r="B195" s="154" t="s">
        <v>4815</v>
      </c>
      <c r="C195" s="155" t="s">
        <v>4828</v>
      </c>
      <c r="D195" s="158" t="s">
        <v>4829</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4789</v>
      </c>
      <c r="B196" s="153" t="s">
        <v>4830</v>
      </c>
      <c r="C196" s="151" t="s">
        <v>4831</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4789</v>
      </c>
      <c r="B197" s="154" t="s">
        <v>4830</v>
      </c>
      <c r="C197" s="155" t="s">
        <v>4832</v>
      </c>
      <c r="D197" s="158" t="s">
        <v>4833</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4789</v>
      </c>
      <c r="B198" s="154" t="s">
        <v>4830</v>
      </c>
      <c r="C198" s="155" t="s">
        <v>4834</v>
      </c>
      <c r="D198" s="158" t="s">
        <v>4835</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4789</v>
      </c>
      <c r="B199" s="153" t="s">
        <v>4836</v>
      </c>
      <c r="C199" s="151" t="s">
        <v>4837</v>
      </c>
      <c r="D199" s="157" t="s">
        <v>4838</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4789</v>
      </c>
      <c r="B200" s="154" t="s">
        <v>4836</v>
      </c>
      <c r="C200" s="155" t="s">
        <v>4839</v>
      </c>
      <c r="D200" s="158" t="s">
        <v>4840</v>
      </c>
      <c r="E200" s="161" t="s">
        <v>4841</v>
      </c>
      <c r="F200" s="164" t="s">
        <v>4355</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4789</v>
      </c>
      <c r="B201" s="154" t="s">
        <v>4836</v>
      </c>
      <c r="C201" s="155" t="s">
        <v>4842</v>
      </c>
      <c r="D201" s="158" t="s">
        <v>4843</v>
      </c>
      <c r="E201" s="161" t="s">
        <v>4844</v>
      </c>
      <c r="F201" s="164" t="s">
        <v>4341</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4789</v>
      </c>
      <c r="B202" s="154" t="s">
        <v>4836</v>
      </c>
      <c r="C202" s="155" t="s">
        <v>4845</v>
      </c>
      <c r="D202" s="158" t="s">
        <v>4846</v>
      </c>
      <c r="E202" s="161" t="s">
        <v>4847</v>
      </c>
      <c r="F202" s="164" t="s">
        <v>4341</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4789</v>
      </c>
      <c r="B203" s="154" t="s">
        <v>4836</v>
      </c>
      <c r="C203" s="155" t="s">
        <v>4848</v>
      </c>
      <c r="D203" s="158" t="s">
        <v>4849</v>
      </c>
      <c r="E203" s="161" t="s">
        <v>4850</v>
      </c>
      <c r="F203" s="164" t="s">
        <v>4341</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4789</v>
      </c>
      <c r="B204" s="154" t="s">
        <v>4836</v>
      </c>
      <c r="C204" s="155" t="s">
        <v>4851</v>
      </c>
      <c r="D204" s="158" t="s">
        <v>4852</v>
      </c>
      <c r="E204" s="161" t="s">
        <v>4853</v>
      </c>
      <c r="F204" s="164" t="s">
        <v>4341</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4789</v>
      </c>
      <c r="B205" s="153" t="s">
        <v>4854</v>
      </c>
      <c r="C205" s="151" t="s">
        <v>4855</v>
      </c>
      <c r="D205" s="157" t="s">
        <v>4856</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4789</v>
      </c>
      <c r="B206" s="154" t="s">
        <v>4854</v>
      </c>
      <c r="C206" s="155" t="s">
        <v>4857</v>
      </c>
      <c r="D206" s="158" t="s">
        <v>4858</v>
      </c>
      <c r="E206" s="161" t="s">
        <v>4859</v>
      </c>
      <c r="F206" s="164" t="s">
        <v>4345</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4789</v>
      </c>
      <c r="B207" s="154" t="s">
        <v>4854</v>
      </c>
      <c r="C207" s="155" t="s">
        <v>4860</v>
      </c>
      <c r="D207" s="158" t="s">
        <v>4861</v>
      </c>
      <c r="E207" s="161" t="s">
        <v>4862</v>
      </c>
      <c r="F207" s="164" t="s">
        <v>4345</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4789</v>
      </c>
      <c r="B208" s="154" t="s">
        <v>4854</v>
      </c>
      <c r="C208" s="155" t="s">
        <v>4863</v>
      </c>
      <c r="D208" s="158" t="s">
        <v>4864</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4789</v>
      </c>
      <c r="B209" s="153" t="s">
        <v>4865</v>
      </c>
      <c r="C209" s="151" t="s">
        <v>4866</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4789</v>
      </c>
      <c r="B210" s="154" t="s">
        <v>4865</v>
      </c>
      <c r="C210" s="155" t="s">
        <v>4867</v>
      </c>
      <c r="D210" s="158" t="s">
        <v>4868</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4869</v>
      </c>
      <c r="B211" s="152" t="s">
        <v>21</v>
      </c>
      <c r="C211" s="150" t="s">
        <v>4870</v>
      </c>
      <c r="D211" s="156" t="s">
        <v>4871</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4869</v>
      </c>
      <c r="B212" s="153" t="s">
        <v>4872</v>
      </c>
      <c r="C212" s="151" t="s">
        <v>4873</v>
      </c>
      <c r="D212" s="157" t="s">
        <v>4874</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4869</v>
      </c>
      <c r="B213" s="154" t="s">
        <v>4872</v>
      </c>
      <c r="C213" s="155" t="s">
        <v>4875</v>
      </c>
      <c r="D213" s="158" t="s">
        <v>4876</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4869</v>
      </c>
      <c r="B214" s="154" t="s">
        <v>4872</v>
      </c>
      <c r="C214" s="155" t="s">
        <v>4877</v>
      </c>
      <c r="D214" s="158" t="s">
        <v>4878</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4869</v>
      </c>
      <c r="B215" s="154" t="s">
        <v>4872</v>
      </c>
      <c r="C215" s="155" t="s">
        <v>4879</v>
      </c>
      <c r="D215" s="158" t="s">
        <v>4880</v>
      </c>
      <c r="E215" s="161" t="s">
        <v>4881</v>
      </c>
      <c r="F215" s="164" t="s">
        <v>4345</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4869</v>
      </c>
      <c r="B216" s="154" t="s">
        <v>4872</v>
      </c>
      <c r="C216" s="155" t="s">
        <v>4882</v>
      </c>
      <c r="D216" s="158" t="s">
        <v>4883</v>
      </c>
      <c r="E216" s="161" t="s">
        <v>4884</v>
      </c>
      <c r="F216" s="164" t="s">
        <v>4341</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4869</v>
      </c>
      <c r="B217" s="153" t="s">
        <v>4830</v>
      </c>
      <c r="C217" s="151" t="s">
        <v>4885</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4869</v>
      </c>
      <c r="B218" s="154" t="s">
        <v>4830</v>
      </c>
      <c r="C218" s="155" t="s">
        <v>4886</v>
      </c>
      <c r="D218" s="158" t="s">
        <v>4887</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4869</v>
      </c>
      <c r="B219" s="154" t="s">
        <v>4830</v>
      </c>
      <c r="C219" s="155" t="s">
        <v>4888</v>
      </c>
      <c r="D219" s="158" t="s">
        <v>4889</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4869</v>
      </c>
      <c r="B220" s="153" t="s">
        <v>4890</v>
      </c>
      <c r="C220" s="151" t="s">
        <v>4891</v>
      </c>
      <c r="D220" s="157" t="s">
        <v>4892</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4869</v>
      </c>
      <c r="B221" s="154" t="s">
        <v>4890</v>
      </c>
      <c r="C221" s="155" t="s">
        <v>4893</v>
      </c>
      <c r="D221" s="158" t="s">
        <v>4894</v>
      </c>
      <c r="E221" s="161" t="s">
        <v>4895</v>
      </c>
      <c r="F221" s="164" t="s">
        <v>4341</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4869</v>
      </c>
      <c r="B222" s="154" t="s">
        <v>4890</v>
      </c>
      <c r="C222" s="155" t="s">
        <v>4896</v>
      </c>
      <c r="D222" s="158" t="s">
        <v>4897</v>
      </c>
      <c r="E222" s="161" t="s">
        <v>4898</v>
      </c>
      <c r="F222" s="164" t="s">
        <v>4341</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4869</v>
      </c>
      <c r="B223" s="154" t="s">
        <v>4890</v>
      </c>
      <c r="C223" s="155" t="s">
        <v>4899</v>
      </c>
      <c r="D223" s="158" t="s">
        <v>4900</v>
      </c>
      <c r="E223" s="161" t="s">
        <v>4901</v>
      </c>
      <c r="F223" s="164" t="s">
        <v>4341</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4869</v>
      </c>
      <c r="B224" s="154" t="s">
        <v>4890</v>
      </c>
      <c r="C224" s="155" t="s">
        <v>4902</v>
      </c>
      <c r="D224" s="158" t="s">
        <v>4903</v>
      </c>
      <c r="E224" s="161" t="s">
        <v>4904</v>
      </c>
      <c r="F224" s="164" t="s">
        <v>4341</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4869</v>
      </c>
      <c r="B225" s="154" t="s">
        <v>4890</v>
      </c>
      <c r="C225" s="155" t="s">
        <v>4905</v>
      </c>
      <c r="D225" s="158" t="s">
        <v>4906</v>
      </c>
      <c r="E225" s="161" t="s">
        <v>4907</v>
      </c>
      <c r="F225" s="164" t="s">
        <v>4341</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4869</v>
      </c>
      <c r="B226" s="171" t="s">
        <v>4890</v>
      </c>
      <c r="C226" s="172" t="s">
        <v>4908</v>
      </c>
      <c r="D226" s="173" t="s">
        <v>4909</v>
      </c>
      <c r="E226" s="174" t="s">
        <v>4910</v>
      </c>
      <c r="F226" s="175" t="s">
        <v>4341</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2437</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IFERROR(INDEX('Recommendations'!$H$2:$H$492, MATCH(H2,'Recommendations'!$A$2:$A$492,0))="Implemented", FALSE))</xm:f>
            <x14:dxf>
              <font>
                <color rgb="FF000000"/>
              </font>
              <fill>
                <patternFill>
                  <bgColor rgb="FF3C7D22"/>
                </patternFill>
              </fill>
            </x14:dxf>
          </x14:cfRule>
          <x14:cfRule type="expression" priority="2" id="{00000000-000E-0000-0700-000002000000}">
            <xm:f>AND(H2&lt;&gt;"", IFERROR(INDEX('Recommendations'!$H$2:$H$492, MATCH(H2,'Recommendations'!$A$2:$A$492,0))="Compensated", FALSE))</xm:f>
            <x14:dxf>
              <font>
                <color rgb="FF000000"/>
              </font>
              <fill>
                <patternFill>
                  <bgColor rgb="FFC6E0B4"/>
                </patternFill>
              </fill>
            </x14:dxf>
          </x14:cfRule>
          <x14:cfRule type="expression" priority="3" id="{00000000-000E-0000-0700-000003000000}">
            <xm:f>AND(H2&lt;&gt;"", IFERROR(INDEX('Recommendations'!$H$2:$H$492, MATCH(H2,'Recommendations'!$A$2:$A$492,0))="Testing", FALSE))</xm:f>
            <x14:dxf>
              <font>
                <color rgb="FF000000"/>
              </font>
              <fill>
                <patternFill>
                  <bgColor rgb="FFFFC000"/>
                </patternFill>
              </fill>
            </x14:dxf>
          </x14:cfRule>
          <x14:cfRule type="expression" priority="4" id="{00000000-000E-0000-0700-000004000000}">
            <xm:f>AND(H2&lt;&gt;"", IFERROR(INDEX('Recommendations'!$H$2:$H$492, MATCH(H2,'Recommendations'!$A$2:$A$492,0))="Failed", FALSE))</xm:f>
            <x14:dxf>
              <font>
                <color rgb="FF000000"/>
              </font>
              <fill>
                <patternFill>
                  <bgColor rgb="FFD82891"/>
                </patternFill>
              </fill>
            </x14:dxf>
          </x14:cfRule>
          <x14:cfRule type="expression" priority="5" id="{00000000-000E-0000-0700-000005000000}">
            <xm:f>AND(H2&lt;&gt;"", IFERROR(INDEX('Recommendations'!$H$2:$H$492, MATCH(H2,'Recommendations'!$A$2:$A$492,0))="Risk Accepted", FALSE))</xm:f>
            <x14:dxf>
              <font>
                <color rgb="FF000000"/>
              </font>
              <fill>
                <patternFill>
                  <bgColor rgb="FFD9D9D9"/>
                </patternFill>
              </fill>
            </x14:dxf>
          </x14:cfRule>
          <x14:cfRule type="expression" priority="6" id="{00000000-000E-0000-0700-000006000000}">
            <xm:f>AND(H2&lt;&gt;"", IFERROR(INDEX('Recommendations'!$H$2:$H$492, MATCH(H2,'Recommendations'!$A$2:$A$492,0))="N/A",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4328</v>
      </c>
      <c r="B1" s="210" t="s">
        <v>4911</v>
      </c>
      <c r="C1" s="210" t="s">
        <v>4912</v>
      </c>
      <c r="D1" s="210" t="s">
        <v>4913</v>
      </c>
      <c r="E1" s="210" t="s">
        <v>3637</v>
      </c>
      <c r="F1" s="210" t="s">
        <v>2696</v>
      </c>
      <c r="G1" s="210" t="s">
        <v>2697</v>
      </c>
      <c r="H1" s="210" t="s">
        <v>2698</v>
      </c>
      <c r="I1" s="210" t="s">
        <v>2699</v>
      </c>
      <c r="J1" s="210" t="s">
        <v>2700</v>
      </c>
      <c r="K1" s="210" t="s">
        <v>2701</v>
      </c>
      <c r="L1" s="210" t="s">
        <v>2702</v>
      </c>
      <c r="M1" s="210" t="s">
        <v>2703</v>
      </c>
      <c r="N1" s="210" t="s">
        <v>2704</v>
      </c>
      <c r="O1" s="210" t="s">
        <v>2705</v>
      </c>
      <c r="P1" s="210" t="s">
        <v>2706</v>
      </c>
      <c r="Q1" s="210" t="s">
        <v>2707</v>
      </c>
      <c r="R1" s="210" t="s">
        <v>2708</v>
      </c>
      <c r="S1" s="210" t="s">
        <v>2709</v>
      </c>
      <c r="T1" s="210" t="s">
        <v>2710</v>
      </c>
      <c r="U1" s="210" t="s">
        <v>2711</v>
      </c>
      <c r="V1" s="210" t="s">
        <v>2712</v>
      </c>
      <c r="W1" s="210" t="s">
        <v>2713</v>
      </c>
      <c r="X1" s="210" t="s">
        <v>2714</v>
      </c>
      <c r="Y1" s="210" t="s">
        <v>2715</v>
      </c>
      <c r="Z1" s="210" t="s">
        <v>2716</v>
      </c>
      <c r="AA1" s="210" t="s">
        <v>2717</v>
      </c>
      <c r="AB1" s="210" t="s">
        <v>2718</v>
      </c>
      <c r="AC1" s="210" t="s">
        <v>2719</v>
      </c>
      <c r="AD1" s="210" t="s">
        <v>2720</v>
      </c>
      <c r="AE1" s="210" t="s">
        <v>2721</v>
      </c>
      <c r="AF1" s="210" t="s">
        <v>2722</v>
      </c>
      <c r="AG1" s="210" t="s">
        <v>2723</v>
      </c>
      <c r="AH1" s="210" t="s">
        <v>2724</v>
      </c>
      <c r="AI1" s="210" t="s">
        <v>2725</v>
      </c>
      <c r="AJ1" s="210" t="s">
        <v>2726</v>
      </c>
      <c r="AK1" s="210" t="s">
        <v>2727</v>
      </c>
      <c r="AL1" s="210" t="s">
        <v>2728</v>
      </c>
      <c r="AM1" s="210" t="s">
        <v>2729</v>
      </c>
      <c r="AN1" s="210" t="s">
        <v>2730</v>
      </c>
      <c r="AO1" s="210" t="s">
        <v>2731</v>
      </c>
      <c r="AP1" s="210" t="s">
        <v>2732</v>
      </c>
      <c r="AQ1" s="210" t="s">
        <v>2733</v>
      </c>
      <c r="AR1" s="210" t="s">
        <v>2734</v>
      </c>
      <c r="AS1" s="210" t="s">
        <v>2735</v>
      </c>
      <c r="AT1" s="211" t="s">
        <v>2736</v>
      </c>
    </row>
    <row r="2" spans="1:46" ht="60" customHeight="1" outlineLevel="1" x14ac:dyDescent="0.35">
      <c r="A2" s="203" t="s">
        <v>2537</v>
      </c>
      <c r="B2" s="189" t="s">
        <v>4914</v>
      </c>
      <c r="C2" s="189"/>
      <c r="D2" s="192" t="s">
        <v>4915</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2537</v>
      </c>
      <c r="B3" s="190" t="s">
        <v>4914</v>
      </c>
      <c r="C3" s="191" t="s">
        <v>4916</v>
      </c>
      <c r="D3" s="193" t="s">
        <v>4917</v>
      </c>
      <c r="E3" s="193" t="s">
        <v>4918</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2537</v>
      </c>
      <c r="B4" s="190" t="s">
        <v>4914</v>
      </c>
      <c r="C4" s="191" t="s">
        <v>4919</v>
      </c>
      <c r="D4" s="193" t="s">
        <v>4920</v>
      </c>
      <c r="E4" s="193" t="s">
        <v>4921</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2537</v>
      </c>
      <c r="B5" s="190" t="s">
        <v>4914</v>
      </c>
      <c r="C5" s="191" t="s">
        <v>4922</v>
      </c>
      <c r="D5" s="193" t="s">
        <v>4923</v>
      </c>
      <c r="E5" s="193" t="s">
        <v>4924</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2537</v>
      </c>
      <c r="B6" s="190" t="s">
        <v>4914</v>
      </c>
      <c r="C6" s="191" t="s">
        <v>4925</v>
      </c>
      <c r="D6" s="193" t="s">
        <v>4926</v>
      </c>
      <c r="E6" s="193" t="s">
        <v>4927</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2537</v>
      </c>
      <c r="B7" s="190" t="s">
        <v>4914</v>
      </c>
      <c r="C7" s="191" t="s">
        <v>4928</v>
      </c>
      <c r="D7" s="193" t="s">
        <v>4929</v>
      </c>
      <c r="E7" s="193" t="s">
        <v>4930</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2537</v>
      </c>
      <c r="B8" s="190" t="s">
        <v>4914</v>
      </c>
      <c r="C8" s="191" t="s">
        <v>4931</v>
      </c>
      <c r="D8" s="193" t="s">
        <v>4932</v>
      </c>
      <c r="E8" s="193" t="s">
        <v>4933</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2537</v>
      </c>
      <c r="B9" s="190" t="s">
        <v>4914</v>
      </c>
      <c r="C9" s="191" t="s">
        <v>4934</v>
      </c>
      <c r="D9" s="193" t="s">
        <v>4935</v>
      </c>
      <c r="E9" s="193" t="s">
        <v>4936</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2537</v>
      </c>
      <c r="B10" s="190" t="s">
        <v>4914</v>
      </c>
      <c r="C10" s="191" t="s">
        <v>4937</v>
      </c>
      <c r="D10" s="193" t="s">
        <v>4938</v>
      </c>
      <c r="E10" s="193" t="s">
        <v>4939</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2537</v>
      </c>
      <c r="B11" s="190" t="s">
        <v>4914</v>
      </c>
      <c r="C11" s="191" t="s">
        <v>4940</v>
      </c>
      <c r="D11" s="193" t="s">
        <v>4941</v>
      </c>
      <c r="E11" s="193" t="s">
        <v>4942</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2537</v>
      </c>
      <c r="B12" s="190" t="s">
        <v>4914</v>
      </c>
      <c r="C12" s="191" t="s">
        <v>4943</v>
      </c>
      <c r="D12" s="193" t="s">
        <v>4944</v>
      </c>
      <c r="E12" s="193" t="s">
        <v>4945</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2537</v>
      </c>
      <c r="B13" s="190" t="s">
        <v>4914</v>
      </c>
      <c r="C13" s="191" t="s">
        <v>4946</v>
      </c>
      <c r="D13" s="193" t="s">
        <v>4947</v>
      </c>
      <c r="E13" s="193" t="s">
        <v>4948</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2537</v>
      </c>
      <c r="B14" s="190" t="s">
        <v>4914</v>
      </c>
      <c r="C14" s="191" t="s">
        <v>4949</v>
      </c>
      <c r="D14" s="193" t="s">
        <v>4950</v>
      </c>
      <c r="E14" s="193" t="s">
        <v>4951</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2537</v>
      </c>
      <c r="B15" s="190" t="s">
        <v>4914</v>
      </c>
      <c r="C15" s="191" t="s">
        <v>4952</v>
      </c>
      <c r="D15" s="193" t="s">
        <v>4953</v>
      </c>
      <c r="E15" s="193" t="s">
        <v>4954</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2537</v>
      </c>
      <c r="B16" s="190" t="s">
        <v>4914</v>
      </c>
      <c r="C16" s="191" t="s">
        <v>4955</v>
      </c>
      <c r="D16" s="193" t="s">
        <v>4956</v>
      </c>
      <c r="E16" s="193" t="s">
        <v>4957</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2537</v>
      </c>
      <c r="B17" s="190" t="s">
        <v>4914</v>
      </c>
      <c r="C17" s="191" t="s">
        <v>4958</v>
      </c>
      <c r="D17" s="193" t="s">
        <v>4959</v>
      </c>
      <c r="E17" s="193" t="s">
        <v>4960</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2537</v>
      </c>
      <c r="B18" s="190" t="s">
        <v>4914</v>
      </c>
      <c r="C18" s="191" t="s">
        <v>4961</v>
      </c>
      <c r="D18" s="193" t="s">
        <v>4962</v>
      </c>
      <c r="E18" s="193" t="s">
        <v>4963</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2537</v>
      </c>
      <c r="B19" s="189" t="s">
        <v>4964</v>
      </c>
      <c r="C19" s="189"/>
      <c r="D19" s="192" t="s">
        <v>4965</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2537</v>
      </c>
      <c r="B20" s="190" t="s">
        <v>4964</v>
      </c>
      <c r="C20" s="191" t="s">
        <v>4966</v>
      </c>
      <c r="D20" s="193" t="s">
        <v>4967</v>
      </c>
      <c r="E20" s="193" t="s">
        <v>4968</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2537</v>
      </c>
      <c r="B21" s="190" t="s">
        <v>4964</v>
      </c>
      <c r="C21" s="191" t="s">
        <v>4969</v>
      </c>
      <c r="D21" s="193" t="s">
        <v>4970</v>
      </c>
      <c r="E21" s="193" t="s">
        <v>4971</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2537</v>
      </c>
      <c r="B22" s="190" t="s">
        <v>4964</v>
      </c>
      <c r="C22" s="191" t="s">
        <v>4972</v>
      </c>
      <c r="D22" s="193" t="s">
        <v>4973</v>
      </c>
      <c r="E22" s="193" t="s">
        <v>4974</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2537</v>
      </c>
      <c r="B23" s="190" t="s">
        <v>4964</v>
      </c>
      <c r="C23" s="191" t="s">
        <v>4975</v>
      </c>
      <c r="D23" s="193" t="s">
        <v>4976</v>
      </c>
      <c r="E23" s="193" t="s">
        <v>4977</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2537</v>
      </c>
      <c r="B24" s="190" t="s">
        <v>4964</v>
      </c>
      <c r="C24" s="191" t="s">
        <v>4978</v>
      </c>
      <c r="D24" s="193" t="s">
        <v>4979</v>
      </c>
      <c r="E24" s="193" t="s">
        <v>4980</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2537</v>
      </c>
      <c r="B25" s="190" t="s">
        <v>4964</v>
      </c>
      <c r="C25" s="191" t="s">
        <v>4981</v>
      </c>
      <c r="D25" s="193" t="s">
        <v>4982</v>
      </c>
      <c r="E25" s="193" t="s">
        <v>4983</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2537</v>
      </c>
      <c r="B26" s="190" t="s">
        <v>4964</v>
      </c>
      <c r="C26" s="191" t="s">
        <v>4984</v>
      </c>
      <c r="D26" s="193" t="s">
        <v>4985</v>
      </c>
      <c r="E26" s="193" t="s">
        <v>4986</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2537</v>
      </c>
      <c r="B27" s="190" t="s">
        <v>4964</v>
      </c>
      <c r="C27" s="191" t="s">
        <v>4987</v>
      </c>
      <c r="D27" s="193" t="s">
        <v>4988</v>
      </c>
      <c r="E27" s="193" t="s">
        <v>4989</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2537</v>
      </c>
      <c r="B28" s="190" t="s">
        <v>4964</v>
      </c>
      <c r="C28" s="191" t="s">
        <v>4990</v>
      </c>
      <c r="D28" s="193" t="s">
        <v>4991</v>
      </c>
      <c r="E28" s="193" t="s">
        <v>4992</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2537</v>
      </c>
      <c r="B29" s="190" t="s">
        <v>4964</v>
      </c>
      <c r="C29" s="191" t="s">
        <v>4993</v>
      </c>
      <c r="D29" s="193" t="s">
        <v>4994</v>
      </c>
      <c r="E29" s="193" t="s">
        <v>4995</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2537</v>
      </c>
      <c r="B30" s="190" t="s">
        <v>4964</v>
      </c>
      <c r="C30" s="191" t="s">
        <v>4996</v>
      </c>
      <c r="D30" s="193" t="s">
        <v>4997</v>
      </c>
      <c r="E30" s="193" t="s">
        <v>4998</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2537</v>
      </c>
      <c r="B31" s="190" t="s">
        <v>4964</v>
      </c>
      <c r="C31" s="191" t="s">
        <v>4999</v>
      </c>
      <c r="D31" s="193" t="s">
        <v>5000</v>
      </c>
      <c r="E31" s="193" t="s">
        <v>5001</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5002</v>
      </c>
      <c r="B32" s="189"/>
      <c r="C32" s="189"/>
      <c r="D32" s="192" t="s">
        <v>5003</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5002</v>
      </c>
      <c r="B33" s="190"/>
      <c r="C33" s="191" t="s">
        <v>5004</v>
      </c>
      <c r="D33" s="193" t="s">
        <v>5005</v>
      </c>
      <c r="E33" s="193" t="s">
        <v>5006</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5002</v>
      </c>
      <c r="B34" s="190"/>
      <c r="C34" s="191" t="s">
        <v>5007</v>
      </c>
      <c r="D34" s="193" t="s">
        <v>5008</v>
      </c>
      <c r="E34" s="193" t="s">
        <v>5009</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5002</v>
      </c>
      <c r="B35" s="190"/>
      <c r="C35" s="191" t="s">
        <v>5010</v>
      </c>
      <c r="D35" s="193" t="s">
        <v>5011</v>
      </c>
      <c r="E35" s="193" t="s">
        <v>5012</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5002</v>
      </c>
      <c r="B36" s="189" t="s">
        <v>5013</v>
      </c>
      <c r="C36" s="189"/>
      <c r="D36" s="192" t="s">
        <v>5014</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5002</v>
      </c>
      <c r="B37" s="190" t="s">
        <v>5013</v>
      </c>
      <c r="C37" s="191" t="s">
        <v>5015</v>
      </c>
      <c r="D37" s="193" t="s">
        <v>5016</v>
      </c>
      <c r="E37" s="193" t="s">
        <v>5017</v>
      </c>
      <c r="F37" s="195">
        <f>IF(COUNTIF(G37:AT37,"&lt;&gt;")=0,"",SUMPRODUCT(((Recommendations[ImplStatus]="Implemented")+(Recommendations[ImplStatus]="Compensated"))*ISNUMBER(MATCH(Recommendations[Id],G37:AT37,0)))/COUNTIF(G37:AT37,"&lt;&gt;"))</f>
        <v>0</v>
      </c>
      <c r="G37" s="197" t="s">
        <v>516</v>
      </c>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5002</v>
      </c>
      <c r="B38" s="190" t="s">
        <v>5013</v>
      </c>
      <c r="C38" s="191" t="s">
        <v>5018</v>
      </c>
      <c r="D38" s="193" t="s">
        <v>5019</v>
      </c>
      <c r="E38" s="193" t="s">
        <v>5020</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5002</v>
      </c>
      <c r="B39" s="190" t="s">
        <v>5013</v>
      </c>
      <c r="C39" s="191" t="s">
        <v>5021</v>
      </c>
      <c r="D39" s="193" t="s">
        <v>5022</v>
      </c>
      <c r="E39" s="193" t="s">
        <v>5023</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5002</v>
      </c>
      <c r="B40" s="190" t="s">
        <v>5013</v>
      </c>
      <c r="C40" s="191" t="s">
        <v>5024</v>
      </c>
      <c r="D40" s="193" t="s">
        <v>5025</v>
      </c>
      <c r="E40" s="193" t="s">
        <v>5026</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5002</v>
      </c>
      <c r="B41" s="190" t="s">
        <v>5013</v>
      </c>
      <c r="C41" s="191" t="s">
        <v>5027</v>
      </c>
      <c r="D41" s="193" t="s">
        <v>5028</v>
      </c>
      <c r="E41" s="193" t="s">
        <v>5029</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5002</v>
      </c>
      <c r="B42" s="190" t="s">
        <v>5013</v>
      </c>
      <c r="C42" s="191" t="s">
        <v>5030</v>
      </c>
      <c r="D42" s="193" t="s">
        <v>5031</v>
      </c>
      <c r="E42" s="193" t="s">
        <v>5032</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5002</v>
      </c>
      <c r="B43" s="190" t="s">
        <v>5013</v>
      </c>
      <c r="C43" s="191" t="s">
        <v>5033</v>
      </c>
      <c r="D43" s="193" t="s">
        <v>5034</v>
      </c>
      <c r="E43" s="193" t="s">
        <v>5035</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5002</v>
      </c>
      <c r="B44" s="190" t="s">
        <v>5013</v>
      </c>
      <c r="C44" s="191" t="s">
        <v>5036</v>
      </c>
      <c r="D44" s="193" t="s">
        <v>5037</v>
      </c>
      <c r="E44" s="193" t="s">
        <v>5038</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5002</v>
      </c>
      <c r="B45" s="190" t="s">
        <v>5013</v>
      </c>
      <c r="C45" s="191" t="s">
        <v>5039</v>
      </c>
      <c r="D45" s="193" t="s">
        <v>5040</v>
      </c>
      <c r="E45" s="193" t="s">
        <v>5041</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5002</v>
      </c>
      <c r="B46" s="190" t="s">
        <v>5013</v>
      </c>
      <c r="C46" s="191" t="s">
        <v>5042</v>
      </c>
      <c r="D46" s="193" t="s">
        <v>5043</v>
      </c>
      <c r="E46" s="193" t="s">
        <v>5044</v>
      </c>
      <c r="F46" s="195">
        <f>IF(COUNTIF(G46:AT46,"&lt;&gt;")=0,"",SUMPRODUCT(((Recommendations[ImplStatus]="Implemented")+(Recommendations[ImplStatus]="Compensated"))*ISNUMBER(MATCH(Recommendations[Id],G46:AT46,0)))/COUNTIF(G46:AT46,"&lt;&gt;"))</f>
        <v>0</v>
      </c>
      <c r="G46" s="197" t="s">
        <v>521</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5002</v>
      </c>
      <c r="B47" s="190" t="s">
        <v>5013</v>
      </c>
      <c r="C47" s="191" t="s">
        <v>5045</v>
      </c>
      <c r="D47" s="193" t="s">
        <v>5046</v>
      </c>
      <c r="E47" s="193" t="s">
        <v>5047</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5002</v>
      </c>
      <c r="B48" s="190" t="s">
        <v>5013</v>
      </c>
      <c r="C48" s="191" t="s">
        <v>5048</v>
      </c>
      <c r="D48" s="193" t="s">
        <v>5049</v>
      </c>
      <c r="E48" s="193" t="s">
        <v>5050</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5002</v>
      </c>
      <c r="B49" s="190" t="s">
        <v>5013</v>
      </c>
      <c r="C49" s="191" t="s">
        <v>5051</v>
      </c>
      <c r="D49" s="193" t="s">
        <v>5052</v>
      </c>
      <c r="E49" s="193" t="s">
        <v>5053</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5002</v>
      </c>
      <c r="B50" s="190" t="s">
        <v>5013</v>
      </c>
      <c r="C50" s="191" t="s">
        <v>5054</v>
      </c>
      <c r="D50" s="193" t="s">
        <v>5055</v>
      </c>
      <c r="E50" s="193" t="s">
        <v>5056</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5002</v>
      </c>
      <c r="B51" s="189" t="s">
        <v>5057</v>
      </c>
      <c r="C51" s="189"/>
      <c r="D51" s="192" t="s">
        <v>5058</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5002</v>
      </c>
      <c r="B52" s="190" t="s">
        <v>5057</v>
      </c>
      <c r="C52" s="191" t="s">
        <v>5059</v>
      </c>
      <c r="D52" s="193" t="s">
        <v>5060</v>
      </c>
      <c r="E52" s="193" t="s">
        <v>5061</v>
      </c>
      <c r="F52" s="195">
        <f>IF(COUNTIF(G52:AT52,"&lt;&gt;")=0,"",SUMPRODUCT(((Recommendations[ImplStatus]="Implemented")+(Recommendations[ImplStatus]="Compensated"))*ISNUMBER(MATCH(Recommendations[Id],G52:AT52,0)))/COUNTIF(G52:AT52,"&lt;&gt;"))</f>
        <v>0</v>
      </c>
      <c r="G52" s="197" t="s">
        <v>164</v>
      </c>
      <c r="H52" s="197" t="s">
        <v>356</v>
      </c>
      <c r="I52" s="197" t="s">
        <v>361</v>
      </c>
      <c r="J52" s="197" t="s">
        <v>386</v>
      </c>
      <c r="K52" s="197" t="s">
        <v>391</v>
      </c>
      <c r="L52" s="197" t="s">
        <v>396</v>
      </c>
      <c r="M52" s="197" t="s">
        <v>426</v>
      </c>
      <c r="N52" s="197" t="s">
        <v>431</v>
      </c>
      <c r="O52" s="197" t="s">
        <v>436</v>
      </c>
      <c r="P52" s="197" t="s">
        <v>601</v>
      </c>
      <c r="Q52" s="197" t="s">
        <v>606</v>
      </c>
      <c r="R52" s="197" t="s">
        <v>670</v>
      </c>
      <c r="S52" s="197" t="s">
        <v>781</v>
      </c>
      <c r="T52" s="197" t="s">
        <v>1138</v>
      </c>
      <c r="U52" s="197" t="s">
        <v>1143</v>
      </c>
      <c r="V52" s="197" t="s">
        <v>1153</v>
      </c>
      <c r="W52" s="197" t="s">
        <v>1163</v>
      </c>
      <c r="X52" s="197" t="s">
        <v>1320</v>
      </c>
      <c r="Y52" s="197" t="s">
        <v>1333</v>
      </c>
      <c r="Z52" s="197" t="s">
        <v>1520</v>
      </c>
      <c r="AA52" s="197" t="s">
        <v>1608</v>
      </c>
      <c r="AB52" s="197" t="s">
        <v>1694</v>
      </c>
      <c r="AC52" s="197" t="s">
        <v>1828</v>
      </c>
      <c r="AD52" s="197" t="s">
        <v>1916</v>
      </c>
      <c r="AE52" s="197" t="s">
        <v>1990</v>
      </c>
      <c r="AF52" s="197" t="s">
        <v>2067</v>
      </c>
      <c r="AG52" s="197" t="s">
        <v>2184</v>
      </c>
      <c r="AH52" s="197" t="s">
        <v>2254</v>
      </c>
      <c r="AI52" s="197" t="s">
        <v>2340</v>
      </c>
      <c r="AJ52" s="197" t="s">
        <v>2422</v>
      </c>
      <c r="AK52" s="197"/>
      <c r="AL52" s="197"/>
      <c r="AM52" s="197"/>
      <c r="AN52" s="197"/>
      <c r="AO52" s="197"/>
      <c r="AP52" s="197"/>
      <c r="AQ52" s="197"/>
      <c r="AR52" s="197"/>
      <c r="AS52" s="197"/>
      <c r="AT52" s="207"/>
    </row>
    <row r="53" spans="1:46" ht="60" customHeight="1" x14ac:dyDescent="0.35">
      <c r="A53" s="204" t="s">
        <v>5002</v>
      </c>
      <c r="B53" s="190" t="s">
        <v>5057</v>
      </c>
      <c r="C53" s="191" t="s">
        <v>5062</v>
      </c>
      <c r="D53" s="193" t="s">
        <v>5063</v>
      </c>
      <c r="E53" s="193" t="s">
        <v>5064</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5002</v>
      </c>
      <c r="B54" s="190" t="s">
        <v>5057</v>
      </c>
      <c r="C54" s="191" t="s">
        <v>5065</v>
      </c>
      <c r="D54" s="193" t="s">
        <v>5066</v>
      </c>
      <c r="E54" s="193" t="s">
        <v>5067</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5002</v>
      </c>
      <c r="B55" s="190" t="s">
        <v>5057</v>
      </c>
      <c r="C55" s="191" t="s">
        <v>5068</v>
      </c>
      <c r="D55" s="193" t="s">
        <v>5069</v>
      </c>
      <c r="E55" s="193" t="s">
        <v>5070</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5002</v>
      </c>
      <c r="B56" s="190" t="s">
        <v>5057</v>
      </c>
      <c r="C56" s="191" t="s">
        <v>5071</v>
      </c>
      <c r="D56" s="193" t="s">
        <v>5072</v>
      </c>
      <c r="E56" s="193" t="s">
        <v>5073</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5002</v>
      </c>
      <c r="B57" s="190" t="s">
        <v>5057</v>
      </c>
      <c r="C57" s="191" t="s">
        <v>5074</v>
      </c>
      <c r="D57" s="193" t="s">
        <v>5075</v>
      </c>
      <c r="E57" s="193" t="s">
        <v>5076</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5002</v>
      </c>
      <c r="B58" s="190" t="s">
        <v>5057</v>
      </c>
      <c r="C58" s="191" t="s">
        <v>5077</v>
      </c>
      <c r="D58" s="193" t="s">
        <v>5078</v>
      </c>
      <c r="E58" s="193" t="s">
        <v>5079</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5002</v>
      </c>
      <c r="B59" s="190" t="s">
        <v>5057</v>
      </c>
      <c r="C59" s="191" t="s">
        <v>5080</v>
      </c>
      <c r="D59" s="193" t="s">
        <v>5081</v>
      </c>
      <c r="E59" s="193" t="s">
        <v>5082</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5002</v>
      </c>
      <c r="B60" s="190" t="s">
        <v>5083</v>
      </c>
      <c r="C60" s="191" t="s">
        <v>5084</v>
      </c>
      <c r="D60" s="193" t="s">
        <v>5085</v>
      </c>
      <c r="E60" s="193" t="s">
        <v>5086</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5002</v>
      </c>
      <c r="B61" s="190" t="s">
        <v>5083</v>
      </c>
      <c r="C61" s="191" t="s">
        <v>5087</v>
      </c>
      <c r="D61" s="193" t="s">
        <v>5088</v>
      </c>
      <c r="E61" s="193" t="s">
        <v>5089</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5002</v>
      </c>
      <c r="B62" s="189" t="s">
        <v>5090</v>
      </c>
      <c r="C62" s="189"/>
      <c r="D62" s="192" t="s">
        <v>5091</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5002</v>
      </c>
      <c r="B63" s="190" t="s">
        <v>5090</v>
      </c>
      <c r="C63" s="191" t="s">
        <v>5092</v>
      </c>
      <c r="D63" s="193" t="s">
        <v>5093</v>
      </c>
      <c r="E63" s="193" t="s">
        <v>5094</v>
      </c>
      <c r="F63" s="195">
        <f>IF(COUNTIF(G63:AT63,"&lt;&gt;")=0,"",SUMPRODUCT(((Recommendations[ImplStatus]="Implemented")+(Recommendations[ImplStatus]="Compensated"))*ISNUMBER(MATCH(Recommendations[Id],G63:AT63,0)))/COUNTIF(G63:AT63,"&lt;&gt;"))</f>
        <v>0</v>
      </c>
      <c r="G63" s="197" t="s">
        <v>571</v>
      </c>
      <c r="H63" s="197" t="s">
        <v>934</v>
      </c>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5002</v>
      </c>
      <c r="B64" s="190" t="s">
        <v>5090</v>
      </c>
      <c r="C64" s="191" t="s">
        <v>5095</v>
      </c>
      <c r="D64" s="193" t="s">
        <v>5096</v>
      </c>
      <c r="E64" s="193" t="s">
        <v>5097</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5002</v>
      </c>
      <c r="B65" s="190" t="s">
        <v>5090</v>
      </c>
      <c r="C65" s="191" t="s">
        <v>5098</v>
      </c>
      <c r="D65" s="193" t="s">
        <v>5099</v>
      </c>
      <c r="E65" s="193" t="s">
        <v>5100</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5002</v>
      </c>
      <c r="B66" s="190" t="s">
        <v>5090</v>
      </c>
      <c r="C66" s="191" t="s">
        <v>5101</v>
      </c>
      <c r="D66" s="193" t="s">
        <v>5102</v>
      </c>
      <c r="E66" s="193" t="s">
        <v>5103</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5002</v>
      </c>
      <c r="B67" s="190" t="s">
        <v>5090</v>
      </c>
      <c r="C67" s="191" t="s">
        <v>5104</v>
      </c>
      <c r="D67" s="193" t="s">
        <v>5105</v>
      </c>
      <c r="E67" s="193" t="s">
        <v>5106</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5002</v>
      </c>
      <c r="B68" s="190" t="s">
        <v>5090</v>
      </c>
      <c r="C68" s="191" t="s">
        <v>5107</v>
      </c>
      <c r="D68" s="193" t="s">
        <v>5108</v>
      </c>
      <c r="E68" s="193" t="s">
        <v>5109</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5002</v>
      </c>
      <c r="B69" s="190" t="s">
        <v>5090</v>
      </c>
      <c r="C69" s="191" t="s">
        <v>5110</v>
      </c>
      <c r="D69" s="193" t="s">
        <v>5111</v>
      </c>
      <c r="E69" s="193" t="s">
        <v>5112</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5002</v>
      </c>
      <c r="B70" s="190" t="s">
        <v>5090</v>
      </c>
      <c r="C70" s="191" t="s">
        <v>5113</v>
      </c>
      <c r="D70" s="193" t="s">
        <v>5114</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5002</v>
      </c>
      <c r="B71" s="190" t="s">
        <v>5090</v>
      </c>
      <c r="C71" s="191" t="s">
        <v>5115</v>
      </c>
      <c r="D71" s="193" t="s">
        <v>5116</v>
      </c>
      <c r="E71" s="193" t="s">
        <v>5117</v>
      </c>
      <c r="F71" s="195">
        <f>IF(COUNTIF(G71:AT71,"&lt;&gt;")=0,"",SUMPRODUCT(((Recommendations[ImplStatus]="Implemented")+(Recommendations[ImplStatus]="Compensated"))*ISNUMBER(MATCH(Recommendations[Id],G71:AT71,0)))/COUNTIF(G71:AT71,"&lt;&gt;"))</f>
        <v>0</v>
      </c>
      <c r="G71" s="197" t="s">
        <v>571</v>
      </c>
      <c r="H71" s="197" t="s">
        <v>934</v>
      </c>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5002</v>
      </c>
      <c r="B72" s="190" t="s">
        <v>5090</v>
      </c>
      <c r="C72" s="191" t="s">
        <v>5118</v>
      </c>
      <c r="D72" s="193" t="s">
        <v>5119</v>
      </c>
      <c r="E72" s="193" t="s">
        <v>5120</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5002</v>
      </c>
      <c r="B73" s="190" t="s">
        <v>5090</v>
      </c>
      <c r="C73" s="191" t="s">
        <v>5121</v>
      </c>
      <c r="D73" s="193" t="s">
        <v>5122</v>
      </c>
      <c r="E73" s="193" t="s">
        <v>5123</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5002</v>
      </c>
      <c r="B74" s="190" t="s">
        <v>5090</v>
      </c>
      <c r="C74" s="191" t="s">
        <v>5124</v>
      </c>
      <c r="D74" s="193" t="s">
        <v>5125</v>
      </c>
      <c r="E74" s="193" t="s">
        <v>5126</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5002</v>
      </c>
      <c r="B75" s="190" t="s">
        <v>5090</v>
      </c>
      <c r="C75" s="191" t="s">
        <v>5127</v>
      </c>
      <c r="D75" s="193" t="s">
        <v>5128</v>
      </c>
      <c r="E75" s="193" t="s">
        <v>5129</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5002</v>
      </c>
      <c r="B76" s="190" t="s">
        <v>5090</v>
      </c>
      <c r="C76" s="191" t="s">
        <v>5130</v>
      </c>
      <c r="D76" s="193" t="s">
        <v>5131</v>
      </c>
      <c r="E76" s="193" t="s">
        <v>5132</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5002</v>
      </c>
      <c r="B77" s="190" t="s">
        <v>5090</v>
      </c>
      <c r="C77" s="191" t="s">
        <v>5133</v>
      </c>
      <c r="D77" s="193" t="s">
        <v>5134</v>
      </c>
      <c r="E77" s="193" t="s">
        <v>5135</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5002</v>
      </c>
      <c r="B78" s="190" t="s">
        <v>5090</v>
      </c>
      <c r="C78" s="191" t="s">
        <v>5136</v>
      </c>
      <c r="D78" s="193" t="s">
        <v>5137</v>
      </c>
      <c r="E78" s="193" t="s">
        <v>5138</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5002</v>
      </c>
      <c r="B79" s="189" t="s">
        <v>5090</v>
      </c>
      <c r="C79" s="189"/>
      <c r="D79" s="192" t="s">
        <v>5139</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5140</v>
      </c>
      <c r="B80" s="190"/>
      <c r="C80" s="191" t="s">
        <v>5141</v>
      </c>
      <c r="D80" s="193" t="s">
        <v>5142</v>
      </c>
      <c r="E80" s="193" t="s">
        <v>5143</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5140</v>
      </c>
      <c r="B81" s="190"/>
      <c r="C81" s="191" t="s">
        <v>5144</v>
      </c>
      <c r="D81" s="193" t="s">
        <v>5145</v>
      </c>
      <c r="E81" s="193" t="s">
        <v>5146</v>
      </c>
      <c r="F81" s="195">
        <f>IF(COUNTIF(G81:AT81,"&lt;&gt;")=0,"",SUMPRODUCT(((Recommendations[ImplStatus]="Implemented")+(Recommendations[ImplStatus]="Compensated"))*ISNUMBER(MATCH(Recommendations[Id],G81:AT81,0)))/COUNTIF(G81:AT81,"&lt;&gt;"))</f>
        <v>0</v>
      </c>
      <c r="G81" s="197" t="s">
        <v>46</v>
      </c>
      <c r="H81" s="197" t="s">
        <v>220</v>
      </c>
      <c r="I81" s="197" t="s">
        <v>441</v>
      </c>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5140</v>
      </c>
      <c r="B82" s="190"/>
      <c r="C82" s="191" t="s">
        <v>5147</v>
      </c>
      <c r="D82" s="193" t="s">
        <v>5148</v>
      </c>
      <c r="E82" s="193" t="s">
        <v>5149</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5140</v>
      </c>
      <c r="B83" s="190"/>
      <c r="C83" s="191" t="s">
        <v>5150</v>
      </c>
      <c r="D83" s="193" t="s">
        <v>5151</v>
      </c>
      <c r="E83" s="193" t="s">
        <v>5152</v>
      </c>
      <c r="F83" s="195">
        <f>IF(COUNTIF(G83:AT83,"&lt;&gt;")=0,"",SUMPRODUCT(((Recommendations[ImplStatus]="Implemented")+(Recommendations[ImplStatus]="Compensated"))*ISNUMBER(MATCH(Recommendations[Id],G83:AT83,0)))/COUNTIF(G83:AT83,"&lt;&gt;"))</f>
        <v>0</v>
      </c>
      <c r="G83" s="197" t="s">
        <v>105</v>
      </c>
      <c r="H83" s="197" t="s">
        <v>305</v>
      </c>
      <c r="I83" s="197" t="s">
        <v>771</v>
      </c>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5140</v>
      </c>
      <c r="B84" s="189"/>
      <c r="C84" s="189"/>
      <c r="D84" s="192" t="s">
        <v>5153</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5154</v>
      </c>
      <c r="B85" s="190"/>
      <c r="C85" s="191" t="s">
        <v>5155</v>
      </c>
      <c r="D85" s="193" t="s">
        <v>5156</v>
      </c>
      <c r="E85" s="193" t="s">
        <v>5157</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5154</v>
      </c>
      <c r="B86" s="190"/>
      <c r="C86" s="191" t="s">
        <v>5158</v>
      </c>
      <c r="D86" s="193" t="s">
        <v>5159</v>
      </c>
      <c r="E86" s="193" t="s">
        <v>5160</v>
      </c>
      <c r="F86" s="195">
        <f>IF(COUNTIF(G86:AT86,"&lt;&gt;")=0,"",SUMPRODUCT(((Recommendations[ImplStatus]="Implemented")+(Recommendations[ImplStatus]="Compensated"))*ISNUMBER(MATCH(Recommendations[Id],G86:AT86,0)))/COUNTIF(G86:AT86,"&lt;&gt;"))</f>
        <v>0</v>
      </c>
      <c r="G86" s="197" t="s">
        <v>280</v>
      </c>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5154</v>
      </c>
      <c r="B87" s="190"/>
      <c r="C87" s="191" t="s">
        <v>5161</v>
      </c>
      <c r="D87" s="193" t="s">
        <v>5162</v>
      </c>
      <c r="E87" s="193" t="s">
        <v>5163</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5154</v>
      </c>
      <c r="B88" s="190"/>
      <c r="C88" s="191" t="s">
        <v>5164</v>
      </c>
      <c r="D88" s="193" t="s">
        <v>5165</v>
      </c>
      <c r="E88" s="193" t="s">
        <v>5166</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5154</v>
      </c>
      <c r="B89" s="190"/>
      <c r="C89" s="191" t="s">
        <v>5167</v>
      </c>
      <c r="D89" s="193" t="s">
        <v>5168</v>
      </c>
      <c r="E89" s="193" t="s">
        <v>5169</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5154</v>
      </c>
      <c r="B90" s="189" t="s">
        <v>5170</v>
      </c>
      <c r="C90" s="189"/>
      <c r="D90" s="192" t="s">
        <v>5171</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5154</v>
      </c>
      <c r="B91" s="190" t="s">
        <v>5170</v>
      </c>
      <c r="C91" s="191" t="s">
        <v>5172</v>
      </c>
      <c r="D91" s="193" t="s">
        <v>5173</v>
      </c>
      <c r="E91" s="193" t="s">
        <v>5174</v>
      </c>
      <c r="F91" s="195">
        <f>IF(COUNTIF(G91:AT91,"&lt;&gt;")=0,"",SUMPRODUCT(((Recommendations[ImplStatus]="Implemented")+(Recommendations[ImplStatus]="Compensated"))*ISNUMBER(MATCH(Recommendations[Id],G91:AT91,0)))/COUNTIF(G91:AT91,"&lt;&gt;"))</f>
        <v>0</v>
      </c>
      <c r="G91" s="197" t="s">
        <v>61</v>
      </c>
      <c r="H91" s="197" t="s">
        <v>90</v>
      </c>
      <c r="I91" s="197" t="s">
        <v>421</v>
      </c>
      <c r="J91" s="197" t="s">
        <v>949</v>
      </c>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5154</v>
      </c>
      <c r="B92" s="190" t="s">
        <v>5170</v>
      </c>
      <c r="C92" s="191" t="s">
        <v>5175</v>
      </c>
      <c r="D92" s="193" t="s">
        <v>5176</v>
      </c>
      <c r="E92" s="193" t="s">
        <v>5177</v>
      </c>
      <c r="F92" s="195">
        <f>IF(COUNTIF(G92:AT92,"&lt;&gt;")=0,"",SUMPRODUCT(((Recommendations[ImplStatus]="Implemented")+(Recommendations[ImplStatus]="Compensated"))*ISNUMBER(MATCH(Recommendations[Id],G92:AT92,0)))/COUNTIF(G92:AT92,"&lt;&gt;"))</f>
        <v>0</v>
      </c>
      <c r="G92" s="197" t="s">
        <v>56</v>
      </c>
      <c r="H92" s="197" t="s">
        <v>66</v>
      </c>
      <c r="I92" s="197" t="s">
        <v>71</v>
      </c>
      <c r="J92" s="197" t="s">
        <v>76</v>
      </c>
      <c r="K92" s="197" t="s">
        <v>80</v>
      </c>
      <c r="L92" s="197" t="s">
        <v>416</v>
      </c>
      <c r="M92" s="197" t="s">
        <v>915</v>
      </c>
      <c r="N92" s="197" t="s">
        <v>920</v>
      </c>
      <c r="O92" s="197" t="s">
        <v>923</v>
      </c>
      <c r="P92" s="197" t="s">
        <v>954</v>
      </c>
      <c r="Q92" s="197" t="s">
        <v>1034</v>
      </c>
      <c r="R92" s="197" t="s">
        <v>1115</v>
      </c>
      <c r="S92" s="197" t="s">
        <v>1298</v>
      </c>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5170</v>
      </c>
      <c r="C93" s="191" t="s">
        <v>5178</v>
      </c>
      <c r="D93" s="193" t="s">
        <v>5179</v>
      </c>
      <c r="E93" s="193" t="s">
        <v>5180</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5170</v>
      </c>
      <c r="C94" s="191" t="s">
        <v>5181</v>
      </c>
      <c r="D94" s="193" t="s">
        <v>5182</v>
      </c>
      <c r="E94" s="193" t="s">
        <v>5183</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5170</v>
      </c>
      <c r="C95" s="191" t="s">
        <v>5184</v>
      </c>
      <c r="D95" s="193" t="s">
        <v>5185</v>
      </c>
      <c r="E95" s="193" t="s">
        <v>5186</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5170</v>
      </c>
      <c r="C96" s="191" t="s">
        <v>5187</v>
      </c>
      <c r="D96" s="193" t="s">
        <v>5188</v>
      </c>
      <c r="E96" s="193" t="s">
        <v>5189</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5170</v>
      </c>
      <c r="C97" s="191" t="s">
        <v>5190</v>
      </c>
      <c r="D97" s="193" t="s">
        <v>5191</v>
      </c>
      <c r="E97" s="193" t="s">
        <v>5192</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5170</v>
      </c>
      <c r="C98" s="191" t="s">
        <v>5193</v>
      </c>
      <c r="D98" s="193" t="s">
        <v>5194</v>
      </c>
      <c r="E98" s="193" t="s">
        <v>5195</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5196</v>
      </c>
      <c r="C99" s="189"/>
      <c r="D99" s="192" t="s">
        <v>5197</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5196</v>
      </c>
      <c r="C100" s="191" t="s">
        <v>5198</v>
      </c>
      <c r="D100" s="193" t="s">
        <v>5199</v>
      </c>
      <c r="E100" s="193" t="s">
        <v>5200</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5196</v>
      </c>
      <c r="C101" s="191" t="s">
        <v>5201</v>
      </c>
      <c r="D101" s="193" t="s">
        <v>5202</v>
      </c>
      <c r="E101" s="193" t="s">
        <v>5203</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5196</v>
      </c>
      <c r="C102" s="191" t="s">
        <v>5204</v>
      </c>
      <c r="D102" s="193" t="s">
        <v>5205</v>
      </c>
      <c r="E102" s="193" t="s">
        <v>5206</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5196</v>
      </c>
      <c r="C103" s="191" t="s">
        <v>5207</v>
      </c>
      <c r="D103" s="193" t="s">
        <v>5208</v>
      </c>
      <c r="E103" s="193" t="s">
        <v>5209</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5196</v>
      </c>
      <c r="C104" s="199" t="s">
        <v>5210</v>
      </c>
      <c r="D104" s="200" t="s">
        <v>5211</v>
      </c>
      <c r="E104" s="200" t="s">
        <v>5212</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2437</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IFERROR(INDEX('Recommendations'!$H$2:$H$492, MATCH(G2,'Recommendations'!$A$2:$A$492,0))="Implemented", FALSE))</xm:f>
            <x14:dxf>
              <font>
                <color rgb="FF000000"/>
              </font>
              <fill>
                <patternFill>
                  <bgColor rgb="FF3C7D22"/>
                </patternFill>
              </fill>
            </x14:dxf>
          </x14:cfRule>
          <x14:cfRule type="expression" priority="2" id="{00000000-000E-0000-0800-000002000000}">
            <xm:f>AND(G2&lt;&gt;"", IFERROR(INDEX('Recommendations'!$H$2:$H$492, MATCH(G2,'Recommendations'!$A$2:$A$492,0))="Compensated", FALSE))</xm:f>
            <x14:dxf>
              <font>
                <color rgb="FF000000"/>
              </font>
              <fill>
                <patternFill>
                  <bgColor rgb="FFC6E0B4"/>
                </patternFill>
              </fill>
            </x14:dxf>
          </x14:cfRule>
          <x14:cfRule type="expression" priority="3" id="{00000000-000E-0000-0800-000003000000}">
            <xm:f>AND(G2&lt;&gt;"", IFERROR(INDEX('Recommendations'!$H$2:$H$492, MATCH(G2,'Recommendations'!$A$2:$A$492,0))="Testing", FALSE))</xm:f>
            <x14:dxf>
              <font>
                <color rgb="FF000000"/>
              </font>
              <fill>
                <patternFill>
                  <bgColor rgb="FFFFC000"/>
                </patternFill>
              </fill>
            </x14:dxf>
          </x14:cfRule>
          <x14:cfRule type="expression" priority="4" id="{00000000-000E-0000-0800-000004000000}">
            <xm:f>AND(G2&lt;&gt;"", IFERROR(INDEX('Recommendations'!$H$2:$H$492, MATCH(G2,'Recommendations'!$A$2:$A$492,0))="Failed", FALSE))</xm:f>
            <x14:dxf>
              <font>
                <color rgb="FF000000"/>
              </font>
              <fill>
                <patternFill>
                  <bgColor rgb="FFD82891"/>
                </patternFill>
              </fill>
            </x14:dxf>
          </x14:cfRule>
          <x14:cfRule type="expression" priority="5" id="{00000000-000E-0000-0800-000005000000}">
            <xm:f>AND(G2&lt;&gt;"", IFERROR(INDEX('Recommendations'!$H$2:$H$492, MATCH(G2,'Recommendations'!$A$2:$A$492,0))="Risk Accepted", FALSE))</xm:f>
            <x14:dxf>
              <font>
                <color rgb="FF000000"/>
              </font>
              <fill>
                <patternFill>
                  <bgColor rgb="FFD9D9D9"/>
                </patternFill>
              </fill>
            </x14:dxf>
          </x14:cfRule>
          <x14:cfRule type="expression" priority="6" id="{00000000-000E-0000-0800-000006000000}">
            <xm:f>AND(G2&lt;&gt;"", IFERROR(INDEX('Recommendations'!$H$2:$H$492, MATCH(G2,'Recommendations'!$A$2:$A$492,0))="N/A",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vSphere 7.0 Security Technical Implementation Guide - SHGIR</dc:title>
  <dc:subject>Generated on: 2026-06-08 11:23:11</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2026-06-08T10:23:25Z</dcterms:modified>
  <cp:category>DISA-STIG</cp:category>
  <cp:contentStatus>Draft</cp:contentStatus>
</cp:coreProperties>
</file>